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75" tabRatio="715" activeTab="0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3'!$A$1:$S$55</definedName>
    <definedName name="_xlnm.Print_Area" localSheetId="3">'Aneksi nr. 4'!$A$1:$J$53</definedName>
    <definedName name="_xlnm.Print_Area" localSheetId="4">'Aneksi nr. 5'!$A$1:$L$30</definedName>
    <definedName name="_xlnm.Print_Area" localSheetId="0">'Aneksi nr.1'!$A$1:$I$27</definedName>
    <definedName name="_xlnm.Print_Area" localSheetId="1">'Aneksi nr.2'!$A$1:$I$34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<sst xmlns="http://schemas.openxmlformats.org/spreadsheetml/2006/main" count="488" uniqueCount="263">
  <si>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</si>
  <si>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</si>
  <si>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</si>
  <si>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</si>
  <si>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</si>
  <si>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</si>
  <si>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</si>
  <si>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</si>
  <si>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</si>
  <si>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</si>
  <si>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</si>
  <si>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</si>
  <si>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</si>
  <si>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</si>
  <si>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</si>
  <si>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</si>
  <si>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</si>
  <si>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</si>
  <si>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</si>
  <si>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</si>
  <si>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</si>
  <si>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</si>
  <si>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</si>
  <si>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</si>
  <si>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</si>
  <si>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</si>
  <si>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</si>
  <si>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</si>
  <si>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</si>
  <si>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</si>
  <si>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</si>
  <si>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</si>
  <si>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</si>
  <si>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</si>
  <si>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</si>
  <si>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</si>
  <si>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</si>
  <si>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</si>
  <si>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</si>
  <si>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</si>
  <si>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</si>
  <si>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</si>
  <si>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</si>
  <si>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</si>
  <si>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</si>
  <si>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</si>
  <si>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</si>
  <si>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C</t>
  </si>
  <si>
    <t>numër</t>
  </si>
  <si>
    <t>D</t>
  </si>
  <si>
    <t>Emertimi i programit:</t>
  </si>
  <si>
    <t>E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</si>
  <si>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</si>
  <si>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</si>
  <si>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</si>
  <si>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</si>
  <si>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</si>
  <si>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</si>
  <si>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</si>
  <si>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</si>
  <si>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</si>
  <si>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</si>
  <si>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</si>
  <si>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</si>
  <si>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</si>
  <si>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</si>
  <si>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</si>
  <si>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</si>
  <si>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 xml:space="preserve"> ………..</t>
  </si>
  <si>
    <t>Qellimi 1</t>
  </si>
  <si>
    <t>Objektivi 1.1</t>
  </si>
  <si>
    <t xml:space="preserve">Objektivi 1.2 </t>
  </si>
  <si>
    <t>Objektivi 1.3</t>
  </si>
  <si>
    <t>..............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</si>
  <si>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</si>
  <si>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</si>
  <si>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</si>
  <si>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</si>
  <si>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</si>
  <si>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......</t>
  </si>
  <si>
    <t>.....</t>
  </si>
  <si>
    <t>Kodi i
Treguesit te Performances/Produktit</t>
  </si>
  <si>
    <t>F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</si>
  <si>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</si>
  <si>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</si>
  <si>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</si>
  <si>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</si>
  <si>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</si>
  <si>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</si>
  <si>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Treguesi i Performances .....</t>
  </si>
  <si>
    <t>i
Periudhes/progresiv</t>
  </si>
  <si>
    <t>Niveli i planifikuar ne vitin korent</t>
  </si>
  <si>
    <t>Niveli i rishikuar ne vitin korent</t>
  </si>
  <si>
    <t xml:space="preserve"> Plani i Periudhes/progresiv</t>
  </si>
  <si>
    <t>(6)</t>
  </si>
  <si>
    <t>(7)=(6)-(5)</t>
  </si>
  <si>
    <t xml:space="preserve">Njësia Matëse 
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</si>
  <si>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</si>
  <si>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</si>
  <si>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</si>
  <si>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</si>
  <si>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</si>
  <si>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</si>
  <si>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</si>
  <si>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</si>
  <si>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</si>
  <si>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</si>
  <si>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</si>
  <si>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</si>
  <si>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</si>
  <si>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</si>
  <si>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</si>
  <si>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</si>
  <si>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</si>
  <si>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</si>
  <si>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</si>
  <si>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</si>
  <si>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</si>
  <si>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</si>
  <si>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</si>
  <si>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</si>
  <si>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i vitit paraardhes
Viti 2016</t>
  </si>
  <si>
    <t>Plan                   Viti 2017</t>
  </si>
  <si>
    <t>Plan Fillestar Viti 2017</t>
  </si>
  <si>
    <t>Plan i Rishikuar Viti 2017</t>
  </si>
  <si>
    <t>11</t>
  </si>
  <si>
    <t>09450</t>
  </si>
  <si>
    <t>i
vitit paraardhes
Viti 2017</t>
  </si>
  <si>
    <t>Viti 2017</t>
  </si>
  <si>
    <t>Agjensia e Sigurimit të Cilësisë në Arsimin e Lartë</t>
  </si>
  <si>
    <t>Arsimi I Lartë</t>
  </si>
  <si>
    <t>Agjencia e Sigurimit të Cilësisë në Arsimin e Lartë</t>
  </si>
  <si>
    <t>Manuale</t>
  </si>
  <si>
    <t>Manualet e vleresimit  institucional  të IAL (Shqip-Anglisht)</t>
  </si>
  <si>
    <t>copë</t>
  </si>
  <si>
    <t>IAL</t>
  </si>
  <si>
    <t>Krijimi I kushteve të punës për rritjen e efektivitetit në punë (Materiale, internet, energji elektrike, telefon etj.</t>
  </si>
  <si>
    <t>Procesi ka filluar në vitin 2016 pas nënëshkrimit të kontratës së MAS dhe QAA dhe përfundon në vitin 2017</t>
  </si>
  <si>
    <t>organizata</t>
  </si>
  <si>
    <t xml:space="preserve"> B</t>
  </si>
  <si>
    <t>G</t>
  </si>
  <si>
    <t>GJ</t>
  </si>
  <si>
    <t>H</t>
  </si>
  <si>
    <t>K</t>
  </si>
  <si>
    <t>L</t>
  </si>
  <si>
    <t>M</t>
  </si>
  <si>
    <t>Vlerësimi I jashtëm institucional e IAL Publike dhe Private me Agjencinë Britanike të Akreditimit QAA anëtare e ENQA-s (Viti 2017)</t>
  </si>
  <si>
    <t>Ekspertizë e huaj dhe vendas për vendimmarrjen në Bordin e Akreditimit (Honorare+shpenzime udhëtimi, akomodimi )</t>
  </si>
  <si>
    <t>Krijimi I kushteve të punë për Anëtarët e BA për rritjen e efektivitetit të punë (Qera salle)</t>
  </si>
  <si>
    <t>Informim përditësim, rritje e kapaciteteve të APAAL, nëpërmjet aktiviteteve jashtë shtetit</t>
  </si>
  <si>
    <t>Numër</t>
  </si>
  <si>
    <t>salla</t>
  </si>
  <si>
    <t>aktivitete</t>
  </si>
  <si>
    <t xml:space="preserve"> deri në 9/vit</t>
  </si>
  <si>
    <t>deri në 9/vit</t>
  </si>
  <si>
    <t>Raporti shpenzime/muaj</t>
  </si>
  <si>
    <t>mbledhje</t>
  </si>
  <si>
    <t>Ekspertizë e kualifikuar akademike (Ekspertë të jashtëm të huaj dhe vendas) për vlerësimin e programeve në institucionet e arsimit të lartë (shpenzime udhëtimi, akomodimi e djeta)</t>
  </si>
  <si>
    <t>Ekspertizë e kualifikuar akademike (Ekspertë të jashtëm të huaj dhe vendas) për vlerësimin e programeve në institucionet e arsimit të lartë (Honorare)</t>
  </si>
  <si>
    <t>programe</t>
  </si>
  <si>
    <t>Ekspertizë e kualifikuar akademike (Ekspertë të jashtëm të huaj dhe vendas) për vlerësimin e programeve në institucionet e arsimit të lartë (shpenzime honorare)</t>
  </si>
  <si>
    <t>Ekspertizë e huaj dhe vendas për vendimmarrjen në Bordin e Akreditimit (shpenzime udhëtimi, akomodimi )</t>
  </si>
  <si>
    <t>Ekspertizë e huaj dhe vendas për vendimmarrjen në Bordin e Akreditimit (Honorare)</t>
  </si>
  <si>
    <t>Zbatimi I kontratës Nr.2064 dt.29.02.2016së lidhur ndërmjet MAS dhe QAA+ kb</t>
  </si>
  <si>
    <t xml:space="preserve">ASCAL është anëtar I Asociuar I ENQA, anëtar me të drejta të plota në CEENQA dhe INQAAHE. Pagesë anëtarësie+kb </t>
  </si>
  <si>
    <t>Projekti Tempus Honorare</t>
  </si>
  <si>
    <t>N</t>
  </si>
  <si>
    <t>NJ</t>
  </si>
  <si>
    <t>O</t>
  </si>
  <si>
    <t>P</t>
  </si>
  <si>
    <t>Q</t>
  </si>
  <si>
    <t>R</t>
  </si>
  <si>
    <t>S</t>
  </si>
  <si>
    <t>T</t>
  </si>
  <si>
    <t xml:space="preserve">U </t>
  </si>
  <si>
    <t>V</t>
  </si>
  <si>
    <t>NEPUNESI ZBATUES</t>
  </si>
  <si>
    <t>NEPUNESI AUTORIZUES</t>
  </si>
  <si>
    <t>Nëpunësi Zbatues</t>
  </si>
  <si>
    <t>Nëpunësi Autorizues</t>
  </si>
  <si>
    <t>Agjencia e Sigurimit të cilësisë në Arsimin e Lartë</t>
  </si>
  <si>
    <t>Sigurimi I Cilësisë në Arsimin e Lartë përmes vlerësimit të jashtëm</t>
  </si>
  <si>
    <t xml:space="preserve">Realizimi I metodologjisë dhe implementimi në akreditimin institucional të IAL Publike dhe Private 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</si>
  <si>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
(4 m.parë)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</si>
  <si>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korent)(4 m.parë)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</si>
  <si>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
 (4 m. parë)</t>
    </r>
  </si>
  <si>
    <t>ne 000/lekë</t>
  </si>
  <si>
    <t>Pranvera Dingo</t>
  </si>
  <si>
    <t>Dhurata Bozo</t>
  </si>
  <si>
    <t>AGJENCIA E SIGURIMIT TË CILËSISË NË ARSIMIN E LARTË</t>
  </si>
  <si>
    <t>Emri: Pranvera Dingo</t>
  </si>
  <si>
    <t>Totali i Shpenzimeve të ASCAL</t>
  </si>
  <si>
    <t>Fakti i periudhes/progresiv
 (8 m. )</t>
  </si>
  <si>
    <t>Sasia e 
realizuar
 (8 m. )</t>
  </si>
  <si>
    <t>Vlerësimi I jashtëm institucional e IAL Publike dhe Private me Agjencinë Britanike të Akreditimit QAA anëtare e ENQA-s shpenzime udhetimi e djeta (QAA+ eksperte vendas)  (Viti 2017)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</si>
  <si>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korent)(8 mujor)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</si>
  <si>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korent)(8 mujor)</t>
    </r>
  </si>
  <si>
    <t>Arsimi I lartë</t>
  </si>
  <si>
    <t>Niveli faktik ne fund te 8 mujorit  korent</t>
  </si>
  <si>
    <t xml:space="preserve">Vlerësimi I jashtëm institucional e IAL Publike dhe Private me Agjencinë Britanike të Akreditimit QAA anëtare e ENQA-s shpenzime honorare, eksperte vendas </t>
  </si>
  <si>
    <t>Krijimi I kushteve të punë për ekspertët e QAA dhe vendas për rritjen e efektivitetit të punë (Qera salle)</t>
  </si>
  <si>
    <t>Projekti RASMUS, shpenzimi udhëtimi e djeta</t>
  </si>
  <si>
    <t>ASCAL është anëtar I Asociuar I ENQA, anëtar me të drejta të plota në CEENQA dhe INQAAHE.</t>
  </si>
  <si>
    <t>LL</t>
  </si>
  <si>
    <t>Y</t>
  </si>
  <si>
    <t>TH</t>
  </si>
  <si>
    <t xml:space="preserve">Periudha e Raportimit: 8 mujori </t>
  </si>
  <si>
    <t>z</t>
  </si>
  <si>
    <t>zh</t>
  </si>
  <si>
    <t>Shembull</t>
  </si>
  <si>
    <t>Programi: Arsimi Baze</t>
  </si>
  <si>
    <t>........</t>
  </si>
  <si>
    <t>Objektivat e politikës*:</t>
  </si>
  <si>
    <t>Treguesit e performancës/Produktet:</t>
  </si>
  <si>
    <t>% e realizimit te Treguesit te Performances/Produktit</t>
  </si>
  <si>
    <t>Permiresimi i cilesise se mesimdhenies ne sistemin arsimor parauniversitar</t>
  </si>
  <si>
    <t>Raporti nxenes per klase</t>
  </si>
  <si>
    <t>Mesues te trainuar</t>
  </si>
  <si>
    <t>Siperfaqe ambientesh te rikonstruktuara (ne m2)</t>
  </si>
  <si>
    <t>………</t>
  </si>
  <si>
    <t>Kurrikula te permiresuara</t>
  </si>
  <si>
    <t>Objekti 1.4</t>
  </si>
  <si>
    <t>Shpenzime honorare eksperteve vendas</t>
  </si>
  <si>
    <t>Qera salle</t>
  </si>
  <si>
    <t>IAL të vlerësuara</t>
  </si>
  <si>
    <t>Vendim marrje bordi I akreditimit për vlerësim institucional (honorare, shpenzime udhetimi qendrimi, qera salle)</t>
  </si>
  <si>
    <t>Ndjekja e procedurave të vlerësimit të programeve të studimit për vitin akademik 2016-2017</t>
  </si>
  <si>
    <t>Vendim marrje bordi I akreditimit për vlerësim e programeve (Honorare shpenzime udhetimi dhe qera salle)</t>
  </si>
  <si>
    <t>Organizata</t>
  </si>
  <si>
    <t>Objekti 1.5</t>
  </si>
  <si>
    <t>Aktivitete</t>
  </si>
  <si>
    <t>Buxheti I Shtetit</t>
  </si>
  <si>
    <t>Te ardhura jashte limitit</t>
  </si>
  <si>
    <t>Objekti 1.6</t>
  </si>
  <si>
    <t>Ç</t>
  </si>
  <si>
    <t>X</t>
  </si>
  <si>
    <t>Mbledhje Bordi akreditimi</t>
  </si>
  <si>
    <t>U</t>
  </si>
  <si>
    <r>
      <rPr>
        <b/>
        <sz val="14"/>
        <color indexed="60"/>
        <rFont val="Arial"/>
        <family val="2"/>
      </rPr>
      <t>*</t>
    </r>
    <r>
      <rPr>
        <b/>
        <sz val="12"/>
        <color indexed="60"/>
        <rFont val="Arial"/>
        <family val="2"/>
      </rPr>
      <t>Objektivat e politikës*:</t>
    </r>
  </si>
  <si>
    <r>
      <t>Emertimi i Treguesit te Performances</t>
    </r>
    <r>
      <rPr>
        <b/>
        <sz val="11"/>
        <color indexed="60"/>
        <rFont val="Arial"/>
        <family val="2"/>
      </rPr>
      <t>***</t>
    </r>
    <r>
      <rPr>
        <b/>
        <sz val="10"/>
        <color indexed="8"/>
        <rFont val="Arial"/>
        <family val="2"/>
      </rPr>
      <t>/Produktit</t>
    </r>
  </si>
  <si>
    <r>
      <rPr>
        <b/>
        <i/>
        <sz val="11"/>
        <color indexed="60"/>
        <rFont val="Arial"/>
        <family val="2"/>
      </rPr>
      <t>*</t>
    </r>
    <r>
      <rPr>
        <b/>
        <i/>
        <sz val="10"/>
        <color indexed="60"/>
        <rFont val="Arial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</si>
  <si>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1"/>
        <color indexed="60"/>
        <rFont val="Arial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Arial"/>
        <family val="2"/>
      </rPr>
      <t xml:space="preserve"> </t>
    </r>
  </si>
  <si>
    <r>
      <rPr>
        <b/>
        <i/>
        <sz val="11"/>
        <color indexed="60"/>
        <rFont val="Arial"/>
        <family val="2"/>
      </rPr>
      <t>***</t>
    </r>
    <r>
      <rPr>
        <b/>
        <i/>
        <sz val="10"/>
        <color indexed="60"/>
        <rFont val="Arial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</si>
  <si>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r>
      <rPr>
        <b/>
        <i/>
        <sz val="10"/>
        <color indexed="60"/>
        <rFont val="Arial"/>
        <family val="2"/>
      </rPr>
      <t>Qellimi 1</t>
    </r>
    <r>
      <rPr>
        <i/>
        <sz val="10"/>
        <color indexed="60"/>
        <rFont val="Arial"/>
        <family val="2"/>
      </rPr>
      <t xml:space="preserve"> eshte realizuar ne masen ..... .
Ne realizimin/mosrealizimin e tij ka ndikuar.... .
Nderkohe, eshte verejtur problematika e ..... (etj, etj)</t>
    </r>
  </si>
  <si>
    <r>
      <t xml:space="preserve">Niveli faktik i  vitit </t>
    </r>
    <r>
      <rPr>
        <b/>
        <u val="single"/>
        <sz val="10"/>
        <color indexed="60"/>
        <rFont val="Arial"/>
        <family val="2"/>
      </rPr>
      <t>2015</t>
    </r>
  </si>
  <si>
    <r>
      <t xml:space="preserve">Niveli i planifikuar ne vitin </t>
    </r>
    <r>
      <rPr>
        <b/>
        <u val="single"/>
        <sz val="10"/>
        <color indexed="60"/>
        <rFont val="Arial"/>
        <family val="2"/>
      </rPr>
      <t>2016</t>
    </r>
  </si>
  <si>
    <r>
      <t xml:space="preserve">Niveli i rishikuar ne vitin </t>
    </r>
    <r>
      <rPr>
        <b/>
        <u val="single"/>
        <sz val="10"/>
        <color indexed="60"/>
        <rFont val="Arial"/>
        <family val="2"/>
      </rPr>
      <t>2016</t>
    </r>
  </si>
  <si>
    <r>
      <t xml:space="preserve">Niveli faktik ne fund te vitit </t>
    </r>
    <r>
      <rPr>
        <b/>
        <u val="single"/>
        <sz val="10"/>
        <color indexed="60"/>
        <rFont val="Arial"/>
        <family val="2"/>
      </rPr>
      <t>2016</t>
    </r>
  </si>
  <si>
    <r>
      <rPr>
        <b/>
        <i/>
        <sz val="10"/>
        <color indexed="60"/>
        <rFont val="Arial"/>
        <family val="2"/>
      </rPr>
      <t>Objektivi 1.1</t>
    </r>
    <r>
      <rPr>
        <i/>
        <sz val="10"/>
        <color indexed="60"/>
        <rFont val="Arial"/>
        <family val="2"/>
      </rPr>
      <t xml:space="preserve"> eshte realizuar ne masen ..... .
Ne realizimin/mosrealizimin e tij ka ndikuar.... .
Nderkohe, eshte verejtur problematika e ..... (etj, etj)</t>
    </r>
  </si>
  <si>
    <r>
      <rPr>
        <b/>
        <i/>
        <sz val="10"/>
        <color indexed="60"/>
        <rFont val="Arial"/>
        <family val="2"/>
      </rPr>
      <t>Treguesi i Performances "C"</t>
    </r>
    <r>
      <rPr>
        <i/>
        <sz val="10"/>
        <color indexed="60"/>
        <rFont val="Arial"/>
        <family val="2"/>
      </rPr>
      <t xml:space="preserve"> eshte realizuar ne masen ...%.
Ne realizimin/mosrealizimin e tij ka ndikuar.... .
Nderkohe, eshte verejtur problematika e ..... (etj, etj)</t>
    </r>
  </si>
  <si>
    <r>
      <rPr>
        <b/>
        <i/>
        <sz val="10"/>
        <color indexed="60"/>
        <rFont val="Arial"/>
        <family val="2"/>
      </rPr>
      <t>Produkti "D"</t>
    </r>
    <r>
      <rPr>
        <i/>
        <sz val="10"/>
        <color indexed="60"/>
        <rFont val="Arial"/>
        <family val="2"/>
      </rPr>
      <t xml:space="preserve"> eshte realizuar ne masen ...%.
Ne realizimin/mosrealizimin e tij ka ndikuar.... .
Nderkohe, eshte verejtur problematika e ..... (etj, etj)</t>
    </r>
  </si>
  <si>
    <t>M;N;P</t>
  </si>
  <si>
    <t>Pagesat kryhen me dorezimin e raportit final</t>
  </si>
  <si>
    <t>Pagesat e faturave te QAA kryhen me dorezimin e raportit final</t>
  </si>
  <si>
    <t>Periudha e Raportimit: 8 mujori</t>
  </si>
  <si>
    <t>Përfundimi I procedurave të akreditimit institucional në 35 IAL publike dhe private ne Shqipëri me Kompanine Britanike QAA</t>
  </si>
  <si>
    <t xml:space="preserve">Shpenzime udhetimi e qendrimi (QAA+ eksperte vendas) </t>
  </si>
  <si>
    <t>Mbledhje Bordi Akreditimi</t>
  </si>
  <si>
    <t>Shpenzime udhetimi e qendrimi eksperte te huaj</t>
  </si>
  <si>
    <t>Shpenzime  ekspertë te huaj dhe vendas (Honorare+kb)</t>
  </si>
  <si>
    <t>Synimi I përafrimit të standardeve europiane të sigurimit të cilësisë në arsimin e lartë me rrjetet europiane ENQA, CEENQA, INQAAHE</t>
  </si>
  <si>
    <t>Pagesa anëtarësimit+ kb</t>
  </si>
  <si>
    <t>Shpenzime udhëtimi e qëndrimi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</si>
</sst>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</numFmts>
  <fonts count="10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11"/>
      <color indexed="6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1"/>
      <color indexed="60"/>
      <name val="Arial"/>
      <family val="2"/>
    </font>
    <font>
      <b/>
      <i/>
      <sz val="10"/>
      <color indexed="60"/>
      <name val="Arial"/>
      <family val="2"/>
    </font>
    <font>
      <b/>
      <u val="single"/>
      <sz val="10"/>
      <name val="Arial"/>
      <family val="2"/>
    </font>
    <font>
      <i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u val="single"/>
      <sz val="12"/>
      <color indexed="60"/>
      <name val="Calibri"/>
      <family val="2"/>
    </font>
    <font>
      <sz val="8"/>
      <color indexed="63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8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 val="single"/>
      <sz val="12"/>
      <color rgb="FFC00000"/>
      <name val="Calibri"/>
      <family val="2"/>
    </font>
    <font>
      <b/>
      <sz val="12"/>
      <color rgb="FFC00000"/>
      <name val="Arial"/>
      <family val="2"/>
    </font>
    <font>
      <sz val="8"/>
      <color rgb="FF333333"/>
      <name val="Arial"/>
      <family val="2"/>
    </font>
    <font>
      <sz val="10"/>
      <color rgb="FFFF0000"/>
      <name val="Arial"/>
      <family val="2"/>
    </font>
    <font>
      <b/>
      <sz val="11"/>
      <color rgb="FFC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i/>
      <sz val="10"/>
      <color rgb="FFC00000"/>
      <name val="Arial"/>
      <family val="2"/>
    </font>
    <font>
      <i/>
      <sz val="10"/>
      <color rgb="FFC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10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dashed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199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5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81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82" fillId="0" borderId="23" xfId="0" applyNumberFormat="1" applyFont="1" applyFill="1" applyBorder="1" applyAlignment="1">
      <alignment horizontal="center" vertical="center"/>
    </xf>
    <xf numFmtId="49" fontId="82" fillId="0" borderId="24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4" fillId="0" borderId="27" xfId="0" applyFont="1" applyFill="1" applyBorder="1" applyAlignment="1">
      <alignment horizontal="center"/>
    </xf>
    <xf numFmtId="49" fontId="82" fillId="0" borderId="24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85" fillId="26" borderId="15" xfId="0" applyFont="1" applyFill="1" applyBorder="1" applyAlignment="1">
      <alignment horizontal="center"/>
    </xf>
    <xf numFmtId="0" fontId="82" fillId="28" borderId="16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5" fillId="26" borderId="16" xfId="0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77" fontId="4" fillId="27" borderId="23" xfId="0" applyNumberFormat="1" applyFont="1" applyFill="1" applyBorder="1" applyAlignment="1">
      <alignment horizontal="center"/>
    </xf>
    <xf numFmtId="177" fontId="4" fillId="26" borderId="24" xfId="0" applyNumberFormat="1" applyFont="1" applyFill="1" applyBorder="1" applyAlignment="1">
      <alignment horizontal="center"/>
    </xf>
    <xf numFmtId="177" fontId="3" fillId="26" borderId="30" xfId="0" applyNumberFormat="1" applyFont="1" applyFill="1" applyBorder="1" applyAlignment="1">
      <alignment horizontal="center" vertical="top" wrapText="1"/>
    </xf>
    <xf numFmtId="177" fontId="3" fillId="26" borderId="31" xfId="0" applyNumberFormat="1" applyFont="1" applyFill="1" applyBorder="1" applyAlignment="1">
      <alignment horizontal="center" vertical="top" wrapText="1"/>
    </xf>
    <xf numFmtId="0" fontId="86" fillId="26" borderId="31" xfId="0" applyFont="1" applyFill="1" applyBorder="1" applyAlignment="1">
      <alignment horizontal="center"/>
    </xf>
    <xf numFmtId="0" fontId="83" fillId="0" borderId="0" xfId="0" applyFont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88" fillId="0" borderId="0" xfId="0" applyFont="1" applyBorder="1" applyAlignment="1">
      <alignment/>
    </xf>
    <xf numFmtId="0" fontId="84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3" fontId="0" fillId="27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81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81" fillId="0" borderId="0" xfId="104" applyFont="1" applyFill="1" applyAlignment="1">
      <alignment vertical="center"/>
      <protection/>
    </xf>
    <xf numFmtId="0" fontId="87" fillId="0" borderId="0" xfId="104" applyFont="1" applyFill="1" applyAlignment="1">
      <alignment vertical="center"/>
      <protection/>
    </xf>
    <xf numFmtId="0" fontId="87" fillId="0" borderId="0" xfId="104" applyFont="1" applyFill="1" applyBorder="1" applyAlignment="1">
      <alignment vertical="center"/>
      <protection/>
    </xf>
    <xf numFmtId="0" fontId="83" fillId="0" borderId="0" xfId="104" applyFont="1" applyFill="1" applyAlignment="1">
      <alignment vertical="center"/>
      <protection/>
    </xf>
    <xf numFmtId="0" fontId="84" fillId="0" borderId="0" xfId="104" applyFont="1" applyFill="1" applyAlignment="1">
      <alignment vertical="center"/>
      <protection/>
    </xf>
    <xf numFmtId="0" fontId="84" fillId="0" borderId="0" xfId="104" applyFont="1" applyFill="1" applyAlignment="1">
      <alignment horizontal="left" vertical="center"/>
      <protection/>
    </xf>
    <xf numFmtId="0" fontId="84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5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32" xfId="104" applyFill="1" applyBorder="1" applyAlignment="1">
      <alignment vertical="center" wrapText="1"/>
      <protection/>
    </xf>
    <xf numFmtId="0" fontId="0" fillId="27" borderId="33" xfId="104" applyFill="1" applyBorder="1" applyAlignment="1">
      <alignment vertical="center" wrapText="1"/>
      <protection/>
    </xf>
    <xf numFmtId="0" fontId="0" fillId="27" borderId="34" xfId="104" applyFill="1" applyBorder="1" applyAlignment="1">
      <alignment vertical="center" wrapText="1"/>
      <protection/>
    </xf>
    <xf numFmtId="0" fontId="0" fillId="27" borderId="35" xfId="104" applyFill="1" applyBorder="1" applyAlignment="1">
      <alignment vertical="center" wrapText="1"/>
      <protection/>
    </xf>
    <xf numFmtId="0" fontId="0" fillId="27" borderId="36" xfId="104" applyFill="1" applyBorder="1" applyAlignment="1">
      <alignment vertical="center" wrapText="1"/>
      <protection/>
    </xf>
    <xf numFmtId="0" fontId="0" fillId="27" borderId="37" xfId="104" applyFill="1" applyBorder="1" applyAlignment="1">
      <alignment vertical="center" wrapText="1"/>
      <protection/>
    </xf>
    <xf numFmtId="0" fontId="3" fillId="0" borderId="38" xfId="104" applyFont="1" applyFill="1" applyBorder="1" applyAlignment="1">
      <alignment horizontal="center" vertical="center" wrapText="1"/>
      <protection/>
    </xf>
    <xf numFmtId="0" fontId="3" fillId="0" borderId="39" xfId="104" applyFont="1" applyFill="1" applyBorder="1" applyAlignment="1">
      <alignment horizontal="center" vertical="center" wrapText="1"/>
      <protection/>
    </xf>
    <xf numFmtId="0" fontId="4" fillId="27" borderId="16" xfId="0" applyFont="1" applyFill="1" applyBorder="1" applyAlignment="1">
      <alignment horizontal="center" vertical="center"/>
    </xf>
    <xf numFmtId="0" fontId="4" fillId="27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89" fillId="0" borderId="42" xfId="0" applyFont="1" applyBorder="1" applyAlignment="1">
      <alignment horizontal="center"/>
    </xf>
    <xf numFmtId="0" fontId="89" fillId="0" borderId="30" xfId="0" applyFont="1" applyBorder="1" applyAlignment="1">
      <alignment horizontal="center"/>
    </xf>
    <xf numFmtId="0" fontId="89" fillId="0" borderId="0" xfId="0" applyFont="1" applyAlignment="1">
      <alignment horizontal="center" vertical="center" wrapText="1"/>
    </xf>
    <xf numFmtId="177" fontId="4" fillId="27" borderId="9" xfId="0" applyNumberFormat="1" applyFont="1" applyFill="1" applyBorder="1" applyAlignment="1">
      <alignment horizontal="right"/>
    </xf>
    <xf numFmtId="177" fontId="85" fillId="26" borderId="9" xfId="0" applyNumberFormat="1" applyFont="1" applyFill="1" applyBorder="1" applyAlignment="1">
      <alignment horizontal="right"/>
    </xf>
    <xf numFmtId="177" fontId="8" fillId="26" borderId="9" xfId="0" applyNumberFormat="1" applyFont="1" applyFill="1" applyBorder="1" applyAlignment="1">
      <alignment horizontal="right"/>
    </xf>
    <xf numFmtId="177" fontId="8" fillId="27" borderId="9" xfId="0" applyNumberFormat="1" applyFont="1" applyFill="1" applyBorder="1" applyAlignment="1">
      <alignment horizontal="right"/>
    </xf>
    <xf numFmtId="177" fontId="82" fillId="28" borderId="9" xfId="0" applyNumberFormat="1" applyFont="1" applyFill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177" fontId="4" fillId="26" borderId="28" xfId="0" applyNumberFormat="1" applyFont="1" applyFill="1" applyBorder="1" applyAlignment="1">
      <alignment/>
    </xf>
    <xf numFmtId="177" fontId="82" fillId="26" borderId="28" xfId="0" applyNumberFormat="1" applyFont="1" applyFill="1" applyBorder="1" applyAlignment="1">
      <alignment/>
    </xf>
    <xf numFmtId="177" fontId="3" fillId="26" borderId="28" xfId="0" applyNumberFormat="1" applyFont="1" applyFill="1" applyBorder="1" applyAlignment="1">
      <alignment/>
    </xf>
    <xf numFmtId="177" fontId="82" fillId="28" borderId="28" xfId="0" applyNumberFormat="1" applyFont="1" applyFill="1" applyBorder="1" applyAlignment="1">
      <alignment/>
    </xf>
    <xf numFmtId="177" fontId="3" fillId="0" borderId="28" xfId="0" applyNumberFormat="1" applyFont="1" applyBorder="1" applyAlignment="1">
      <alignment/>
    </xf>
    <xf numFmtId="49" fontId="4" fillId="27" borderId="9" xfId="0" applyNumberFormat="1" applyFont="1" applyFill="1" applyBorder="1" applyAlignment="1">
      <alignment horizontal="center"/>
    </xf>
    <xf numFmtId="177" fontId="4" fillId="27" borderId="9" xfId="0" applyNumberFormat="1" applyFont="1" applyFill="1" applyBorder="1" applyAlignment="1">
      <alignment horizontal="right"/>
    </xf>
    <xf numFmtId="177" fontId="3" fillId="27" borderId="9" xfId="0" applyNumberFormat="1" applyFont="1" applyFill="1" applyBorder="1" applyAlignment="1">
      <alignment horizontal="right"/>
    </xf>
    <xf numFmtId="177" fontId="4" fillId="27" borderId="23" xfId="0" applyNumberFormat="1" applyFont="1" applyFill="1" applyBorder="1" applyAlignment="1">
      <alignment vertical="center"/>
    </xf>
    <xf numFmtId="177" fontId="4" fillId="27" borderId="23" xfId="0" applyNumberFormat="1" applyFont="1" applyFill="1" applyBorder="1" applyAlignment="1">
      <alignment vertical="center"/>
    </xf>
    <xf numFmtId="177" fontId="4" fillId="0" borderId="31" xfId="0" applyNumberFormat="1" applyFont="1" applyBorder="1" applyAlignment="1">
      <alignment horizontal="center"/>
    </xf>
    <xf numFmtId="49" fontId="3" fillId="27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39" xfId="0" applyNumberFormat="1" applyFont="1" applyFill="1" applyBorder="1" applyAlignment="1">
      <alignment horizontal="center" vertical="center"/>
    </xf>
    <xf numFmtId="0" fontId="4" fillId="27" borderId="16" xfId="0" applyFont="1" applyFill="1" applyBorder="1" applyAlignment="1">
      <alignment horizontal="left" vertical="center" wrapText="1"/>
    </xf>
    <xf numFmtId="0" fontId="4" fillId="27" borderId="20" xfId="0" applyFont="1" applyFill="1" applyBorder="1" applyAlignment="1">
      <alignment horizontal="center"/>
    </xf>
    <xf numFmtId="177" fontId="4" fillId="27" borderId="23" xfId="0" applyNumberFormat="1" applyFont="1" applyFill="1" applyBorder="1" applyAlignment="1">
      <alignment horizontal="center" vertical="center"/>
    </xf>
    <xf numFmtId="0" fontId="4" fillId="27" borderId="9" xfId="0" applyFont="1" applyFill="1" applyBorder="1" applyAlignment="1">
      <alignment horizontal="left" vertical="center" wrapText="1"/>
    </xf>
    <xf numFmtId="0" fontId="4" fillId="27" borderId="9" xfId="0" applyFont="1" applyFill="1" applyBorder="1" applyAlignment="1">
      <alignment horizontal="center" vertical="center" wrapText="1"/>
    </xf>
    <xf numFmtId="0" fontId="4" fillId="27" borderId="20" xfId="0" applyFont="1" applyFill="1" applyBorder="1" applyAlignment="1">
      <alignment horizontal="center" vertical="center"/>
    </xf>
    <xf numFmtId="0" fontId="3" fillId="27" borderId="9" xfId="0" applyFont="1" applyFill="1" applyBorder="1" applyAlignment="1">
      <alignment horizontal="center" vertical="center"/>
    </xf>
    <xf numFmtId="0" fontId="4" fillId="27" borderId="5" xfId="0" applyFont="1" applyFill="1" applyBorder="1" applyAlignment="1">
      <alignment horizontal="left" vertical="center" wrapText="1"/>
    </xf>
    <xf numFmtId="0" fontId="4" fillId="27" borderId="20" xfId="0" applyFont="1" applyFill="1" applyBorder="1" applyAlignment="1">
      <alignment horizontal="center" vertical="center" wrapText="1"/>
    </xf>
    <xf numFmtId="0" fontId="4" fillId="27" borderId="43" xfId="0" applyFont="1" applyFill="1" applyBorder="1" applyAlignment="1">
      <alignment/>
    </xf>
    <xf numFmtId="0" fontId="4" fillId="27" borderId="36" xfId="0" applyFont="1" applyFill="1" applyBorder="1" applyAlignment="1">
      <alignment horizontal="left" vertical="center" wrapText="1"/>
    </xf>
    <xf numFmtId="0" fontId="4" fillId="27" borderId="37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4" fillId="27" borderId="9" xfId="0" applyFont="1" applyFill="1" applyBorder="1" applyAlignment="1">
      <alignment horizontal="center" vertical="center"/>
    </xf>
    <xf numFmtId="0" fontId="4" fillId="27" borderId="9" xfId="0" applyFont="1" applyFill="1" applyBorder="1" applyAlignment="1">
      <alignment horizontal="left" vertical="center"/>
    </xf>
    <xf numFmtId="0" fontId="4" fillId="27" borderId="9" xfId="0" applyFont="1" applyFill="1" applyBorder="1" applyAlignment="1">
      <alignment horizontal="left"/>
    </xf>
    <xf numFmtId="0" fontId="4" fillId="27" borderId="9" xfId="0" applyFont="1" applyFill="1" applyBorder="1" applyAlignment="1">
      <alignment horizontal="left" wrapText="1"/>
    </xf>
    <xf numFmtId="3" fontId="4" fillId="27" borderId="9" xfId="0" applyNumberFormat="1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wrapText="1"/>
    </xf>
    <xf numFmtId="0" fontId="4" fillId="29" borderId="0" xfId="0" applyFont="1" applyFill="1" applyBorder="1" applyAlignment="1">
      <alignment/>
    </xf>
    <xf numFmtId="0" fontId="0" fillId="29" borderId="0" xfId="0" applyFill="1" applyAlignment="1">
      <alignment/>
    </xf>
    <xf numFmtId="0" fontId="4" fillId="29" borderId="0" xfId="0" applyFont="1" applyFill="1" applyBorder="1" applyAlignment="1">
      <alignment horizontal="center"/>
    </xf>
    <xf numFmtId="0" fontId="52" fillId="29" borderId="0" xfId="0" applyFont="1" applyFill="1" applyBorder="1" applyAlignment="1" applyProtection="1">
      <alignment/>
      <protection locked="0"/>
    </xf>
    <xf numFmtId="0" fontId="53" fillId="29" borderId="0" xfId="0" applyFont="1" applyFill="1" applyBorder="1" applyAlignment="1" applyProtection="1">
      <alignment horizontal="left"/>
      <protection locked="0"/>
    </xf>
    <xf numFmtId="0" fontId="0" fillId="29" borderId="0" xfId="0" applyFill="1" applyBorder="1" applyAlignment="1">
      <alignment/>
    </xf>
    <xf numFmtId="0" fontId="3" fillId="0" borderId="4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4" fillId="27" borderId="28" xfId="0" applyFont="1" applyFill="1" applyBorder="1" applyAlignment="1">
      <alignment wrapText="1"/>
    </xf>
    <xf numFmtId="0" fontId="4" fillId="27" borderId="43" xfId="0" applyFont="1" applyFill="1" applyBorder="1" applyAlignment="1">
      <alignment horizontal="center"/>
    </xf>
    <xf numFmtId="0" fontId="4" fillId="27" borderId="28" xfId="0" applyFont="1" applyFill="1" applyBorder="1" applyAlignment="1">
      <alignment horizontal="center"/>
    </xf>
    <xf numFmtId="0" fontId="4" fillId="27" borderId="28" xfId="0" applyFont="1" applyFill="1" applyBorder="1" applyAlignment="1">
      <alignment/>
    </xf>
    <xf numFmtId="0" fontId="4" fillId="27" borderId="28" xfId="0" applyFont="1" applyFill="1" applyBorder="1" applyAlignment="1">
      <alignment horizontal="center"/>
    </xf>
    <xf numFmtId="0" fontId="4" fillId="27" borderId="33" xfId="0" applyFont="1" applyFill="1" applyBorder="1" applyAlignment="1">
      <alignment horizontal="center" vertical="center"/>
    </xf>
    <xf numFmtId="0" fontId="4" fillId="27" borderId="34" xfId="0" applyFont="1" applyFill="1" applyBorder="1" applyAlignment="1">
      <alignment horizontal="center"/>
    </xf>
    <xf numFmtId="0" fontId="0" fillId="27" borderId="9" xfId="0" applyFont="1" applyFill="1" applyBorder="1" applyAlignment="1">
      <alignment horizontal="center" vertical="center"/>
    </xf>
    <xf numFmtId="3" fontId="0" fillId="26" borderId="9" xfId="0" applyNumberFormat="1" applyFont="1" applyFill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0" fontId="4" fillId="27" borderId="45" xfId="0" applyFont="1" applyFill="1" applyBorder="1" applyAlignment="1">
      <alignment horizontal="left" vertical="center" wrapText="1"/>
    </xf>
    <xf numFmtId="0" fontId="0" fillId="27" borderId="45" xfId="0" applyFont="1" applyFill="1" applyBorder="1" applyAlignment="1">
      <alignment horizontal="center" vertical="center"/>
    </xf>
    <xf numFmtId="3" fontId="0" fillId="27" borderId="45" xfId="0" applyNumberFormat="1" applyFont="1" applyFill="1" applyBorder="1" applyAlignment="1">
      <alignment horizontal="center" vertical="center"/>
    </xf>
    <xf numFmtId="3" fontId="91" fillId="27" borderId="45" xfId="0" applyNumberFormat="1" applyFont="1" applyFill="1" applyBorder="1" applyAlignment="1">
      <alignment horizontal="center" vertical="center"/>
    </xf>
    <xf numFmtId="3" fontId="91" fillId="26" borderId="45" xfId="0" applyNumberFormat="1" applyFont="1" applyFill="1" applyBorder="1" applyAlignment="1">
      <alignment horizontal="center" vertical="center"/>
    </xf>
    <xf numFmtId="3" fontId="91" fillId="27" borderId="48" xfId="0" applyNumberFormat="1" applyFont="1" applyFill="1" applyBorder="1" applyAlignment="1">
      <alignment horizontal="center" vertical="center"/>
    </xf>
    <xf numFmtId="3" fontId="0" fillId="27" borderId="28" xfId="0" applyNumberFormat="1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/>
    </xf>
    <xf numFmtId="0" fontId="0" fillId="27" borderId="33" xfId="0" applyFont="1" applyFill="1" applyBorder="1" applyAlignment="1">
      <alignment horizontal="center" vertical="center"/>
    </xf>
    <xf numFmtId="3" fontId="0" fillId="27" borderId="33" xfId="0" applyNumberFormat="1" applyFont="1" applyFill="1" applyBorder="1" applyAlignment="1">
      <alignment horizontal="center" vertical="center"/>
    </xf>
    <xf numFmtId="3" fontId="0" fillId="26" borderId="33" xfId="0" applyNumberFormat="1" applyFont="1" applyFill="1" applyBorder="1" applyAlignment="1">
      <alignment horizontal="center" vertical="center"/>
    </xf>
    <xf numFmtId="3" fontId="0" fillId="27" borderId="34" xfId="0" applyNumberFormat="1" applyFont="1" applyFill="1" applyBorder="1" applyAlignment="1">
      <alignment horizontal="center" vertical="center"/>
    </xf>
    <xf numFmtId="177" fontId="4" fillId="27" borderId="36" xfId="0" applyNumberFormat="1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horizontal="center" vertical="center"/>
    </xf>
    <xf numFmtId="0" fontId="4" fillId="27" borderId="49" xfId="0" applyFont="1" applyFill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177" fontId="0" fillId="27" borderId="45" xfId="0" applyNumberFormat="1" applyFont="1" applyFill="1" applyBorder="1" applyAlignment="1">
      <alignment horizontal="center" vertical="center"/>
    </xf>
    <xf numFmtId="177" fontId="0" fillId="26" borderId="45" xfId="0" applyNumberFormat="1" applyFont="1" applyFill="1" applyBorder="1" applyAlignment="1">
      <alignment horizontal="center" vertical="center"/>
    </xf>
    <xf numFmtId="177" fontId="0" fillId="27" borderId="9" xfId="0" applyNumberFormat="1" applyFont="1" applyFill="1" applyBorder="1" applyAlignment="1">
      <alignment horizontal="center" vertical="center"/>
    </xf>
    <xf numFmtId="177" fontId="0" fillId="26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27" borderId="2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27" borderId="48" xfId="0" applyFont="1" applyFill="1" applyBorder="1" applyAlignment="1">
      <alignment horizontal="center" vertical="center"/>
    </xf>
    <xf numFmtId="0" fontId="4" fillId="27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27" borderId="34" xfId="0" applyFont="1" applyFill="1" applyBorder="1" applyAlignment="1">
      <alignment horizontal="center" vertical="center"/>
    </xf>
    <xf numFmtId="49" fontId="82" fillId="30" borderId="23" xfId="0" applyNumberFormat="1" applyFont="1" applyFill="1" applyBorder="1" applyAlignment="1">
      <alignment horizontal="center" vertical="center"/>
    </xf>
    <xf numFmtId="0" fontId="3" fillId="30" borderId="20" xfId="0" applyFont="1" applyFill="1" applyBorder="1" applyAlignment="1">
      <alignment horizontal="center" vertical="center"/>
    </xf>
    <xf numFmtId="0" fontId="3" fillId="30" borderId="20" xfId="0" applyFont="1" applyFill="1" applyBorder="1" applyAlignment="1">
      <alignment horizontal="center" vertical="center" wrapText="1"/>
    </xf>
    <xf numFmtId="0" fontId="4" fillId="27" borderId="21" xfId="0" applyFont="1" applyFill="1" applyBorder="1" applyAlignment="1">
      <alignment horizontal="center" vertical="center"/>
    </xf>
    <xf numFmtId="0" fontId="4" fillId="27" borderId="24" xfId="0" applyFont="1" applyFill="1" applyBorder="1" applyAlignment="1">
      <alignment horizontal="center"/>
    </xf>
    <xf numFmtId="0" fontId="4" fillId="27" borderId="36" xfId="0" applyFont="1" applyFill="1" applyBorder="1" applyAlignment="1">
      <alignment horizontal="center" vertical="center"/>
    </xf>
    <xf numFmtId="0" fontId="4" fillId="27" borderId="16" xfId="0" applyFont="1" applyFill="1" applyBorder="1" applyAlignment="1">
      <alignment horizontal="center"/>
    </xf>
    <xf numFmtId="0" fontId="4" fillId="27" borderId="50" xfId="0" applyFont="1" applyFill="1" applyBorder="1" applyAlignment="1">
      <alignment horizontal="center"/>
    </xf>
    <xf numFmtId="177" fontId="0" fillId="29" borderId="0" xfId="0" applyNumberFormat="1" applyFill="1" applyBorder="1" applyAlignment="1">
      <alignment/>
    </xf>
    <xf numFmtId="177" fontId="87" fillId="0" borderId="0" xfId="0" applyNumberFormat="1" applyFont="1" applyAlignment="1">
      <alignment/>
    </xf>
    <xf numFmtId="4" fontId="0" fillId="26" borderId="45" xfId="0" applyNumberFormat="1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4" fillId="27" borderId="20" xfId="0" applyNumberFormat="1" applyFont="1" applyFill="1" applyBorder="1" applyAlignment="1">
      <alignment horizontal="center" vertical="center"/>
    </xf>
    <xf numFmtId="177" fontId="4" fillId="27" borderId="23" xfId="0" applyNumberFormat="1" applyFont="1" applyFill="1" applyBorder="1" applyAlignment="1">
      <alignment horizontal="center" vertical="center"/>
    </xf>
    <xf numFmtId="177" fontId="4" fillId="27" borderId="33" xfId="0" applyNumberFormat="1" applyFont="1" applyFill="1" applyBorder="1" applyAlignment="1">
      <alignment horizontal="center"/>
    </xf>
    <xf numFmtId="177" fontId="4" fillId="27" borderId="33" xfId="0" applyNumberFormat="1" applyFont="1" applyFill="1" applyBorder="1" applyAlignment="1">
      <alignment horizontal="center" vertical="center"/>
    </xf>
    <xf numFmtId="0" fontId="4" fillId="27" borderId="20" xfId="0" applyFont="1" applyFill="1" applyBorder="1" applyAlignment="1">
      <alignment horizontal="left"/>
    </xf>
    <xf numFmtId="0" fontId="4" fillId="27" borderId="33" xfId="0" applyFont="1" applyFill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4" fillId="27" borderId="48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27" borderId="34" xfId="0" applyFont="1" applyFill="1" applyBorder="1" applyAlignment="1">
      <alignment vertical="center"/>
    </xf>
    <xf numFmtId="0" fontId="3" fillId="31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 vertical="center" wrapText="1"/>
    </xf>
    <xf numFmtId="0" fontId="4" fillId="29" borderId="9" xfId="0" applyFont="1" applyFill="1" applyBorder="1" applyAlignment="1">
      <alignment horizontal="left" vertical="center" wrapText="1"/>
    </xf>
    <xf numFmtId="0" fontId="0" fillId="29" borderId="0" xfId="0" applyFill="1" applyAlignment="1">
      <alignment vertical="center" wrapText="1"/>
    </xf>
    <xf numFmtId="0" fontId="83" fillId="0" borderId="0" xfId="0" applyFont="1" applyAlignment="1">
      <alignment/>
    </xf>
    <xf numFmtId="0" fontId="92" fillId="0" borderId="0" xfId="0" applyFont="1" applyAlignment="1">
      <alignment horizontal="center"/>
    </xf>
    <xf numFmtId="0" fontId="8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2" fillId="0" borderId="47" xfId="0" applyFont="1" applyBorder="1" applyAlignment="1">
      <alignment horizontal="center" vertical="center" wrapText="1"/>
    </xf>
    <xf numFmtId="49" fontId="1" fillId="27" borderId="45" xfId="0" applyNumberFormat="1" applyFont="1" applyFill="1" applyBorder="1" applyAlignment="1">
      <alignment horizontal="center" vertical="center" wrapText="1"/>
    </xf>
    <xf numFmtId="0" fontId="89" fillId="0" borderId="45" xfId="0" applyFont="1" applyBorder="1" applyAlignment="1">
      <alignment horizontal="center" vertical="center" wrapText="1"/>
    </xf>
    <xf numFmtId="0" fontId="89" fillId="0" borderId="46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94" fillId="27" borderId="9" xfId="0" applyFont="1" applyFill="1" applyBorder="1" applyAlignment="1">
      <alignment horizontal="center" vertical="center" wrapText="1"/>
    </xf>
    <xf numFmtId="0" fontId="89" fillId="0" borderId="20" xfId="0" applyFont="1" applyBorder="1" applyAlignment="1">
      <alignment horizontal="center" vertical="center" wrapText="1"/>
    </xf>
    <xf numFmtId="0" fontId="89" fillId="27" borderId="9" xfId="0" applyFont="1" applyFill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 wrapText="1"/>
    </xf>
    <xf numFmtId="0" fontId="94" fillId="0" borderId="9" xfId="0" applyFont="1" applyFill="1" applyBorder="1" applyAlignment="1">
      <alignment horizontal="center" vertical="center" wrapText="1"/>
    </xf>
    <xf numFmtId="0" fontId="94" fillId="0" borderId="9" xfId="0" applyFont="1" applyBorder="1" applyAlignment="1">
      <alignment horizontal="center" vertical="center" wrapText="1"/>
    </xf>
    <xf numFmtId="0" fontId="89" fillId="27" borderId="51" xfId="0" applyFont="1" applyFill="1" applyBorder="1" applyAlignment="1">
      <alignment horizontal="center" vertical="center" wrapText="1"/>
    </xf>
    <xf numFmtId="0" fontId="95" fillId="0" borderId="9" xfId="0" applyFont="1" applyBorder="1" applyAlignment="1">
      <alignment horizontal="center" vertical="center" wrapText="1"/>
    </xf>
    <xf numFmtId="0" fontId="95" fillId="0" borderId="16" xfId="0" applyFont="1" applyBorder="1" applyAlignment="1">
      <alignment horizontal="center" vertical="center" wrapText="1"/>
    </xf>
    <xf numFmtId="0" fontId="95" fillId="0" borderId="28" xfId="0" applyFont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 wrapText="1"/>
    </xf>
    <xf numFmtId="0" fontId="89" fillId="0" borderId="52" xfId="0" applyFont="1" applyFill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 wrapText="1"/>
    </xf>
    <xf numFmtId="0" fontId="94" fillId="0" borderId="9" xfId="0" applyFont="1" applyFill="1" applyBorder="1" applyAlignment="1">
      <alignment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94" fillId="0" borderId="28" xfId="0" applyFont="1" applyFill="1" applyBorder="1" applyAlignment="1">
      <alignment horizontal="center" vertical="center" wrapText="1"/>
    </xf>
    <xf numFmtId="9" fontId="0" fillId="0" borderId="50" xfId="109" applyFont="1" applyFill="1" applyBorder="1" applyAlignment="1">
      <alignment horizontal="center" vertical="center" wrapText="1"/>
    </xf>
    <xf numFmtId="9" fontId="81" fillId="27" borderId="53" xfId="0" applyNumberFormat="1" applyFont="1" applyFill="1" applyBorder="1" applyAlignment="1">
      <alignment horizontal="center" vertical="center" wrapText="1"/>
    </xf>
    <xf numFmtId="0" fontId="94" fillId="0" borderId="20" xfId="0" applyFont="1" applyFill="1" applyBorder="1" applyAlignment="1">
      <alignment horizontal="center" vertical="center" wrapText="1"/>
    </xf>
    <xf numFmtId="9" fontId="0" fillId="26" borderId="50" xfId="109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177" fontId="0" fillId="27" borderId="9" xfId="0" applyNumberFormat="1" applyFont="1" applyFill="1" applyBorder="1" applyAlignment="1">
      <alignment horizontal="center" vertical="center" wrapText="1"/>
    </xf>
    <xf numFmtId="9" fontId="0" fillId="26" borderId="9" xfId="109" applyFont="1" applyFill="1" applyBorder="1" applyAlignment="1">
      <alignment horizontal="center" vertical="center" wrapText="1"/>
    </xf>
    <xf numFmtId="9" fontId="81" fillId="27" borderId="9" xfId="0" applyNumberFormat="1" applyFont="1" applyFill="1" applyBorder="1" applyAlignment="1">
      <alignment horizontal="center" vertical="center" wrapText="1"/>
    </xf>
    <xf numFmtId="0" fontId="96" fillId="0" borderId="9" xfId="0" applyFont="1" applyBorder="1" applyAlignment="1">
      <alignment horizontal="center" vertical="center" wrapText="1"/>
    </xf>
    <xf numFmtId="0" fontId="0" fillId="27" borderId="9" xfId="0" applyFont="1" applyFill="1" applyBorder="1" applyAlignment="1">
      <alignment horizontal="center" vertical="center" wrapText="1"/>
    </xf>
    <xf numFmtId="0" fontId="96" fillId="29" borderId="0" xfId="0" applyFont="1" applyFill="1" applyBorder="1" applyAlignment="1">
      <alignment horizontal="center" vertical="center" wrapText="1"/>
    </xf>
    <xf numFmtId="0" fontId="94" fillId="29" borderId="0" xfId="0" applyFont="1" applyFill="1" applyBorder="1" applyAlignment="1">
      <alignment horizontal="center" vertical="center" wrapText="1"/>
    </xf>
    <xf numFmtId="0" fontId="0" fillId="29" borderId="0" xfId="0" applyFont="1" applyFill="1" applyBorder="1" applyAlignment="1">
      <alignment horizontal="center" vertical="center" wrapText="1"/>
    </xf>
    <xf numFmtId="9" fontId="0" fillId="29" borderId="0" xfId="109" applyFont="1" applyFill="1" applyBorder="1" applyAlignment="1">
      <alignment horizontal="center" vertical="center" wrapText="1"/>
    </xf>
    <xf numFmtId="9" fontId="81" fillId="29" borderId="0" xfId="0" applyNumberFormat="1" applyFont="1" applyFill="1" applyBorder="1" applyAlignment="1">
      <alignment horizontal="center" vertical="center" wrapText="1"/>
    </xf>
    <xf numFmtId="0" fontId="92" fillId="0" borderId="9" xfId="0" applyFont="1" applyBorder="1" applyAlignment="1">
      <alignment horizontal="center" vertical="center" wrapText="1"/>
    </xf>
    <xf numFmtId="49" fontId="1" fillId="27" borderId="9" xfId="0" applyNumberFormat="1" applyFont="1" applyFill="1" applyBorder="1" applyAlignment="1">
      <alignment horizontal="center" vertical="center" wrapText="1"/>
    </xf>
    <xf numFmtId="0" fontId="89" fillId="0" borderId="9" xfId="0" applyFont="1" applyBorder="1" applyAlignment="1">
      <alignment horizontal="center" vertical="center" wrapText="1"/>
    </xf>
    <xf numFmtId="0" fontId="93" fillId="0" borderId="9" xfId="0" applyFont="1" applyBorder="1" applyAlignment="1">
      <alignment horizontal="center" vertical="center" wrapText="1"/>
    </xf>
    <xf numFmtId="0" fontId="96" fillId="0" borderId="21" xfId="0" applyFont="1" applyBorder="1" applyAlignment="1">
      <alignment horizontal="center" vertical="center" wrapText="1"/>
    </xf>
    <xf numFmtId="0" fontId="94" fillId="0" borderId="23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9" fontId="0" fillId="0" borderId="54" xfId="109" applyFont="1" applyFill="1" applyBorder="1" applyAlignment="1">
      <alignment horizontal="center" vertical="center" wrapText="1"/>
    </xf>
    <xf numFmtId="9" fontId="81" fillId="27" borderId="55" xfId="0" applyNumberFormat="1" applyFont="1" applyFill="1" applyBorder="1" applyAlignment="1">
      <alignment horizontal="center" vertical="center" wrapText="1"/>
    </xf>
    <xf numFmtId="0" fontId="94" fillId="29" borderId="9" xfId="0" applyFont="1" applyFill="1" applyBorder="1" applyAlignment="1">
      <alignment horizontal="center" vertical="center" wrapText="1"/>
    </xf>
    <xf numFmtId="0" fontId="97" fillId="0" borderId="9" xfId="0" applyFont="1" applyFill="1" applyBorder="1" applyAlignment="1">
      <alignment horizontal="center" vertical="center" wrapText="1"/>
    </xf>
    <xf numFmtId="0" fontId="97" fillId="0" borderId="9" xfId="0" applyFont="1" applyFill="1" applyBorder="1" applyAlignment="1">
      <alignment horizontal="left" vertical="center" wrapText="1"/>
    </xf>
    <xf numFmtId="0" fontId="94" fillId="29" borderId="2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96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81" fillId="0" borderId="9" xfId="0" applyFont="1" applyBorder="1" applyAlignment="1">
      <alignment/>
    </xf>
    <xf numFmtId="0" fontId="98" fillId="0" borderId="0" xfId="0" applyFont="1" applyAlignment="1">
      <alignment horizontal="left"/>
    </xf>
    <xf numFmtId="0" fontId="94" fillId="0" borderId="36" xfId="0" applyFont="1" applyBorder="1" applyAlignment="1">
      <alignment horizontal="center" vertical="center" wrapText="1"/>
    </xf>
    <xf numFmtId="0" fontId="98" fillId="0" borderId="0" xfId="0" applyFont="1" applyAlignment="1">
      <alignment/>
    </xf>
    <xf numFmtId="0" fontId="61" fillId="31" borderId="0" xfId="0" applyFont="1" applyFill="1" applyAlignment="1">
      <alignment horizontal="left"/>
    </xf>
    <xf numFmtId="0" fontId="0" fillId="31" borderId="0" xfId="0" applyFont="1" applyFill="1" applyAlignment="1">
      <alignment horizontal="center"/>
    </xf>
    <xf numFmtId="0" fontId="0" fillId="31" borderId="0" xfId="0" applyFont="1" applyFill="1" applyAlignment="1">
      <alignment/>
    </xf>
    <xf numFmtId="0" fontId="94" fillId="31" borderId="0" xfId="0" applyFont="1" applyFill="1" applyAlignment="1">
      <alignment horizontal="center"/>
    </xf>
    <xf numFmtId="0" fontId="94" fillId="31" borderId="56" xfId="0" applyFont="1" applyFill="1" applyBorder="1" applyAlignment="1">
      <alignment horizontal="center" vertical="center" wrapText="1"/>
    </xf>
    <xf numFmtId="0" fontId="89" fillId="31" borderId="57" xfId="0" applyFont="1" applyFill="1" applyBorder="1" applyAlignment="1">
      <alignment horizontal="center" vertical="center" wrapText="1"/>
    </xf>
    <xf numFmtId="0" fontId="94" fillId="31" borderId="58" xfId="0" applyFont="1" applyFill="1" applyBorder="1" applyAlignment="1">
      <alignment horizontal="center" vertical="center" wrapText="1"/>
    </xf>
    <xf numFmtId="0" fontId="0" fillId="31" borderId="59" xfId="0" applyFont="1" applyFill="1" applyBorder="1" applyAlignment="1">
      <alignment horizontal="center" vertical="center" wrapText="1"/>
    </xf>
    <xf numFmtId="0" fontId="81" fillId="0" borderId="60" xfId="0" applyFont="1" applyBorder="1" applyAlignment="1">
      <alignment vertical="center" wrapText="1"/>
    </xf>
    <xf numFmtId="0" fontId="94" fillId="31" borderId="61" xfId="0" applyFont="1" applyFill="1" applyBorder="1" applyAlignment="1">
      <alignment horizontal="center" vertical="center" wrapText="1"/>
    </xf>
    <xf numFmtId="0" fontId="94" fillId="31" borderId="9" xfId="0" applyFont="1" applyFill="1" applyBorder="1" applyAlignment="1">
      <alignment horizontal="center" vertical="center" wrapText="1"/>
    </xf>
    <xf numFmtId="0" fontId="94" fillId="31" borderId="16" xfId="0" applyFont="1" applyFill="1" applyBorder="1" applyAlignment="1">
      <alignment horizontal="center" vertical="center" wrapText="1"/>
    </xf>
    <xf numFmtId="0" fontId="0" fillId="31" borderId="0" xfId="0" applyFont="1" applyFill="1" applyBorder="1" applyAlignment="1">
      <alignment horizontal="center" vertical="center" wrapText="1"/>
    </xf>
    <xf numFmtId="9" fontId="99" fillId="31" borderId="62" xfId="0" applyNumberFormat="1" applyFont="1" applyFill="1" applyBorder="1" applyAlignment="1">
      <alignment horizontal="left" vertical="center" wrapText="1"/>
    </xf>
    <xf numFmtId="0" fontId="89" fillId="31" borderId="63" xfId="0" applyFont="1" applyFill="1" applyBorder="1" applyAlignment="1">
      <alignment horizontal="center" vertical="center" wrapText="1"/>
    </xf>
    <xf numFmtId="0" fontId="95" fillId="31" borderId="16" xfId="0" applyFont="1" applyFill="1" applyBorder="1" applyAlignment="1">
      <alignment horizontal="center" vertical="center" wrapText="1"/>
    </xf>
    <xf numFmtId="0" fontId="95" fillId="31" borderId="9" xfId="0" applyFont="1" applyFill="1" applyBorder="1" applyAlignment="1">
      <alignment horizontal="center" vertical="center" wrapText="1"/>
    </xf>
    <xf numFmtId="0" fontId="95" fillId="31" borderId="50" xfId="0" applyFont="1" applyFill="1" applyBorder="1" applyAlignment="1">
      <alignment horizontal="center" vertical="center" wrapText="1"/>
    </xf>
    <xf numFmtId="9" fontId="81" fillId="31" borderId="62" xfId="0" applyNumberFormat="1" applyFont="1" applyFill="1" applyBorder="1" applyAlignment="1">
      <alignment horizontal="center" vertical="center" wrapText="1"/>
    </xf>
    <xf numFmtId="0" fontId="94" fillId="31" borderId="9" xfId="0" applyFont="1" applyFill="1" applyBorder="1" applyAlignment="1">
      <alignment vertical="center" wrapText="1"/>
    </xf>
    <xf numFmtId="0" fontId="94" fillId="31" borderId="20" xfId="0" applyFont="1" applyFill="1" applyBorder="1" applyAlignment="1">
      <alignment horizontal="center" vertical="center" wrapText="1"/>
    </xf>
    <xf numFmtId="0" fontId="94" fillId="31" borderId="9" xfId="0" applyFont="1" applyFill="1" applyBorder="1" applyAlignment="1">
      <alignment horizontal="left" vertical="center" wrapText="1"/>
    </xf>
    <xf numFmtId="9" fontId="0" fillId="31" borderId="9" xfId="0" applyNumberFormat="1" applyFont="1" applyFill="1" applyBorder="1" applyAlignment="1">
      <alignment horizontal="center" vertical="center" wrapText="1"/>
    </xf>
    <xf numFmtId="0" fontId="94" fillId="31" borderId="20" xfId="0" applyFont="1" applyFill="1" applyBorder="1" applyAlignment="1">
      <alignment horizontal="left" vertical="center" wrapText="1"/>
    </xf>
    <xf numFmtId="0" fontId="0" fillId="31" borderId="64" xfId="0" applyFont="1" applyFill="1" applyBorder="1" applyAlignment="1">
      <alignment horizontal="center" vertical="center" wrapText="1"/>
    </xf>
    <xf numFmtId="0" fontId="0" fillId="31" borderId="9" xfId="0" applyFont="1" applyFill="1" applyBorder="1" applyAlignment="1">
      <alignment horizontal="center" vertical="center" wrapText="1"/>
    </xf>
    <xf numFmtId="0" fontId="94" fillId="31" borderId="65" xfId="0" applyFont="1" applyFill="1" applyBorder="1" applyAlignment="1">
      <alignment horizontal="center" vertical="center" wrapText="1"/>
    </xf>
    <xf numFmtId="0" fontId="94" fillId="31" borderId="66" xfId="0" applyFont="1" applyFill="1" applyBorder="1" applyAlignment="1">
      <alignment horizontal="center" vertical="center" wrapText="1"/>
    </xf>
    <xf numFmtId="0" fontId="94" fillId="31" borderId="66" xfId="0" applyFont="1" applyFill="1" applyBorder="1" applyAlignment="1">
      <alignment vertical="center" wrapText="1"/>
    </xf>
    <xf numFmtId="0" fontId="0" fillId="31" borderId="66" xfId="0" applyFont="1" applyFill="1" applyBorder="1" applyAlignment="1">
      <alignment horizontal="center" vertical="center" wrapText="1"/>
    </xf>
    <xf numFmtId="9" fontId="81" fillId="31" borderId="67" xfId="0" applyNumberFormat="1" applyFont="1" applyFill="1" applyBorder="1" applyAlignment="1">
      <alignment horizontal="center" vertical="center" wrapText="1"/>
    </xf>
    <xf numFmtId="0" fontId="97" fillId="27" borderId="16" xfId="0" applyFont="1" applyFill="1" applyBorder="1" applyAlignment="1">
      <alignment horizontal="center" vertical="center" wrapText="1"/>
    </xf>
    <xf numFmtId="0" fontId="97" fillId="27" borderId="9" xfId="0" applyFont="1" applyFill="1" applyBorder="1" applyAlignment="1">
      <alignment horizontal="center" vertical="center" wrapText="1"/>
    </xf>
    <xf numFmtId="0" fontId="97" fillId="27" borderId="28" xfId="0" applyFont="1" applyFill="1" applyBorder="1" applyAlignment="1">
      <alignment horizontal="center" vertical="center" wrapText="1"/>
    </xf>
    <xf numFmtId="0" fontId="97" fillId="0" borderId="16" xfId="0" applyFont="1" applyFill="1" applyBorder="1" applyAlignment="1">
      <alignment horizontal="center" vertical="center" wrapText="1"/>
    </xf>
    <xf numFmtId="0" fontId="94" fillId="27" borderId="9" xfId="0" applyFont="1" applyFill="1" applyBorder="1" applyAlignment="1">
      <alignment horizontal="center" vertical="center" wrapText="1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171" fontId="0" fillId="0" borderId="0" xfId="53" applyFont="1" applyAlignment="1">
      <alignment horizontal="center"/>
    </xf>
    <xf numFmtId="171" fontId="84" fillId="0" borderId="0" xfId="53" applyFont="1" applyAlignment="1">
      <alignment horizontal="center"/>
    </xf>
    <xf numFmtId="171" fontId="81" fillId="0" borderId="0" xfId="53" applyFont="1" applyAlignment="1">
      <alignment horizontal="center"/>
    </xf>
    <xf numFmtId="171" fontId="0" fillId="0" borderId="0" xfId="53" applyFont="1" applyAlignment="1">
      <alignment horizontal="center"/>
    </xf>
    <xf numFmtId="171" fontId="95" fillId="0" borderId="15" xfId="53" applyFont="1" applyBorder="1" applyAlignment="1">
      <alignment horizontal="center" vertical="center" wrapText="1"/>
    </xf>
    <xf numFmtId="171" fontId="94" fillId="0" borderId="15" xfId="53" applyFont="1" applyFill="1" applyBorder="1" applyAlignment="1">
      <alignment horizontal="center" vertical="center" wrapText="1"/>
    </xf>
    <xf numFmtId="171" fontId="97" fillId="27" borderId="49" xfId="53" applyFont="1" applyFill="1" applyBorder="1" applyAlignment="1">
      <alignment horizontal="center" vertical="center" wrapText="1"/>
    </xf>
    <xf numFmtId="171" fontId="97" fillId="27" borderId="15" xfId="53" applyFont="1" applyFill="1" applyBorder="1" applyAlignment="1">
      <alignment horizontal="center" vertical="center" wrapText="1"/>
    </xf>
    <xf numFmtId="171" fontId="0" fillId="27" borderId="68" xfId="53" applyFont="1" applyFill="1" applyBorder="1" applyAlignment="1">
      <alignment horizontal="center" vertical="center"/>
    </xf>
    <xf numFmtId="171" fontId="97" fillId="0" borderId="15" xfId="53" applyFont="1" applyFill="1" applyBorder="1" applyAlignment="1">
      <alignment horizontal="center" vertical="center" wrapText="1"/>
    </xf>
    <xf numFmtId="171" fontId="97" fillId="27" borderId="9" xfId="53" applyFont="1" applyFill="1" applyBorder="1" applyAlignment="1">
      <alignment horizontal="center" vertical="center" wrapText="1"/>
    </xf>
    <xf numFmtId="171" fontId="94" fillId="27" borderId="9" xfId="53" applyFont="1" applyFill="1" applyBorder="1" applyAlignment="1">
      <alignment horizontal="center" vertical="center" wrapText="1"/>
    </xf>
    <xf numFmtId="171" fontId="94" fillId="29" borderId="0" xfId="53" applyFont="1" applyFill="1" applyBorder="1" applyAlignment="1">
      <alignment horizontal="center" vertical="center" wrapText="1"/>
    </xf>
    <xf numFmtId="171" fontId="94" fillId="0" borderId="21" xfId="53" applyFont="1" applyFill="1" applyBorder="1" applyAlignment="1">
      <alignment horizontal="center" vertical="center" wrapText="1"/>
    </xf>
    <xf numFmtId="171" fontId="94" fillId="0" borderId="9" xfId="53" applyFont="1" applyFill="1" applyBorder="1" applyAlignment="1">
      <alignment horizontal="center" vertical="center" wrapText="1"/>
    </xf>
    <xf numFmtId="171" fontId="97" fillId="0" borderId="9" xfId="53" applyFont="1" applyFill="1" applyBorder="1" applyAlignment="1">
      <alignment horizontal="center" vertical="center" wrapText="1"/>
    </xf>
    <xf numFmtId="171" fontId="0" fillId="0" borderId="9" xfId="53" applyFont="1" applyBorder="1" applyAlignment="1">
      <alignment horizontal="center"/>
    </xf>
    <xf numFmtId="171" fontId="0" fillId="31" borderId="0" xfId="53" applyFont="1" applyFill="1" applyAlignment="1">
      <alignment horizontal="center"/>
    </xf>
    <xf numFmtId="171" fontId="95" fillId="31" borderId="9" xfId="53" applyFont="1" applyFill="1" applyBorder="1" applyAlignment="1">
      <alignment horizontal="center" vertical="center" wrapText="1"/>
    </xf>
    <xf numFmtId="171" fontId="94" fillId="31" borderId="9" xfId="53" applyFont="1" applyFill="1" applyBorder="1" applyAlignment="1">
      <alignment vertical="center" wrapText="1"/>
    </xf>
    <xf numFmtId="171" fontId="94" fillId="31" borderId="9" xfId="53" applyFont="1" applyFill="1" applyBorder="1" applyAlignment="1">
      <alignment horizontal="center" vertical="center" wrapText="1"/>
    </xf>
    <xf numFmtId="171" fontId="94" fillId="31" borderId="20" xfId="53" applyFont="1" applyFill="1" applyBorder="1" applyAlignment="1">
      <alignment horizontal="center" vertical="center" wrapText="1"/>
    </xf>
    <xf numFmtId="171" fontId="94" fillId="31" borderId="66" xfId="53" applyFont="1" applyFill="1" applyBorder="1" applyAlignment="1">
      <alignment horizontal="center" vertical="center" wrapText="1"/>
    </xf>
    <xf numFmtId="171" fontId="95" fillId="0" borderId="9" xfId="53" applyFont="1" applyBorder="1" applyAlignment="1">
      <alignment horizontal="center" vertical="center" wrapText="1"/>
    </xf>
    <xf numFmtId="171" fontId="0" fillId="0" borderId="9" xfId="53" applyFont="1" applyFill="1" applyBorder="1" applyAlignment="1">
      <alignment horizontal="center" vertical="center" wrapText="1"/>
    </xf>
    <xf numFmtId="171" fontId="0" fillId="27" borderId="9" xfId="53" applyFont="1" applyFill="1" applyBorder="1" applyAlignment="1">
      <alignment horizontal="center" vertical="center" wrapText="1"/>
    </xf>
    <xf numFmtId="171" fontId="0" fillId="29" borderId="0" xfId="53" applyFont="1" applyFill="1" applyBorder="1" applyAlignment="1">
      <alignment horizontal="center" vertical="center" wrapText="1"/>
    </xf>
    <xf numFmtId="171" fontId="0" fillId="0" borderId="23" xfId="53" applyFont="1" applyFill="1" applyBorder="1" applyAlignment="1">
      <alignment horizontal="center" vertical="center" wrapText="1"/>
    </xf>
    <xf numFmtId="171" fontId="95" fillId="31" borderId="50" xfId="53" applyFont="1" applyFill="1" applyBorder="1" applyAlignment="1">
      <alignment horizontal="center" vertical="center" wrapText="1"/>
    </xf>
    <xf numFmtId="171" fontId="0" fillId="31" borderId="9" xfId="53" applyFont="1" applyFill="1" applyBorder="1" applyAlignment="1">
      <alignment horizontal="center" vertical="center" wrapText="1"/>
    </xf>
    <xf numFmtId="171" fontId="0" fillId="31" borderId="66" xfId="53" applyFont="1" applyFill="1" applyBorder="1" applyAlignment="1">
      <alignment horizontal="center" vertical="center" wrapText="1"/>
    </xf>
    <xf numFmtId="171" fontId="94" fillId="0" borderId="16" xfId="53" applyFont="1" applyFill="1" applyBorder="1" applyAlignment="1">
      <alignment horizontal="center" vertical="center" wrapText="1"/>
    </xf>
    <xf numFmtId="171" fontId="97" fillId="27" borderId="16" xfId="53" applyFont="1" applyFill="1" applyBorder="1" applyAlignment="1">
      <alignment horizontal="center" vertical="center" wrapText="1"/>
    </xf>
    <xf numFmtId="171" fontId="0" fillId="0" borderId="16" xfId="53" applyFont="1" applyFill="1" applyBorder="1" applyAlignment="1">
      <alignment horizontal="center" vertical="center" wrapText="1"/>
    </xf>
    <xf numFmtId="171" fontId="0" fillId="0" borderId="22" xfId="53" applyFont="1" applyFill="1" applyBorder="1" applyAlignment="1">
      <alignment horizontal="center" vertical="center" wrapText="1"/>
    </xf>
    <xf numFmtId="171" fontId="50" fillId="0" borderId="9" xfId="53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9" fontId="50" fillId="26" borderId="50" xfId="109" applyFont="1" applyFill="1" applyBorder="1" applyAlignment="1">
      <alignment horizontal="center" vertical="center" wrapText="1"/>
    </xf>
    <xf numFmtId="177" fontId="50" fillId="29" borderId="9" xfId="0" applyNumberFormat="1" applyFont="1" applyFill="1" applyBorder="1" applyAlignment="1">
      <alignment horizontal="center" vertical="center"/>
    </xf>
    <xf numFmtId="0" fontId="50" fillId="29" borderId="9" xfId="0" applyFont="1" applyFill="1" applyBorder="1" applyAlignment="1">
      <alignment horizontal="left" wrapText="1"/>
    </xf>
    <xf numFmtId="0" fontId="50" fillId="29" borderId="9" xfId="0" applyFont="1" applyFill="1" applyBorder="1" applyAlignment="1">
      <alignment horizontal="left" vertical="center" wrapText="1"/>
    </xf>
    <xf numFmtId="177" fontId="3" fillId="26" borderId="42" xfId="0" applyNumberFormat="1" applyFont="1" applyFill="1" applyBorder="1" applyAlignment="1">
      <alignment horizontal="center"/>
    </xf>
    <xf numFmtId="177" fontId="3" fillId="32" borderId="33" xfId="0" applyNumberFormat="1" applyFont="1" applyFill="1" applyBorder="1" applyAlignment="1">
      <alignment horizontal="right"/>
    </xf>
    <xf numFmtId="177" fontId="3" fillId="32" borderId="34" xfId="0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4" fillId="27" borderId="74" xfId="0" applyFont="1" applyFill="1" applyBorder="1" applyAlignment="1">
      <alignment horizontal="center" vertical="center"/>
    </xf>
    <xf numFmtId="0" fontId="4" fillId="27" borderId="75" xfId="0" applyFont="1" applyFill="1" applyBorder="1" applyAlignment="1">
      <alignment horizontal="center" vertical="center"/>
    </xf>
    <xf numFmtId="0" fontId="4" fillId="27" borderId="76" xfId="0" applyFont="1" applyFill="1" applyBorder="1" applyAlignment="1">
      <alignment horizontal="center"/>
    </xf>
    <xf numFmtId="0" fontId="4" fillId="27" borderId="77" xfId="0" applyFont="1" applyFill="1" applyBorder="1" applyAlignment="1">
      <alignment horizontal="center"/>
    </xf>
    <xf numFmtId="0" fontId="81" fillId="0" borderId="16" xfId="0" applyFont="1" applyFill="1" applyBorder="1" applyAlignment="1">
      <alignment horizontal="center"/>
    </xf>
    <xf numFmtId="0" fontId="81" fillId="0" borderId="78" xfId="0" applyFont="1" applyFill="1" applyBorder="1" applyAlignment="1">
      <alignment horizontal="center"/>
    </xf>
    <xf numFmtId="0" fontId="81" fillId="0" borderId="53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3" fillId="27" borderId="16" xfId="0" applyFont="1" applyFill="1" applyBorder="1" applyAlignment="1">
      <alignment horizontal="left"/>
    </xf>
    <xf numFmtId="0" fontId="3" fillId="27" borderId="78" xfId="0" applyFont="1" applyFill="1" applyBorder="1" applyAlignment="1">
      <alignment horizontal="left"/>
    </xf>
    <xf numFmtId="0" fontId="3" fillId="27" borderId="50" xfId="0" applyFont="1" applyFill="1" applyBorder="1" applyAlignment="1">
      <alignment horizontal="left"/>
    </xf>
    <xf numFmtId="0" fontId="3" fillId="0" borderId="81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9" fontId="3" fillId="27" borderId="16" xfId="0" applyNumberFormat="1" applyFont="1" applyFill="1" applyBorder="1" applyAlignment="1">
      <alignment horizontal="center"/>
    </xf>
    <xf numFmtId="49" fontId="3" fillId="27" borderId="53" xfId="0" applyNumberFormat="1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4" fillId="27" borderId="16" xfId="0" applyFont="1" applyFill="1" applyBorder="1" applyAlignment="1">
      <alignment horizontal="center" vertical="center"/>
    </xf>
    <xf numFmtId="0" fontId="4" fillId="27" borderId="5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8" fillId="0" borderId="86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3" fillId="32" borderId="87" xfId="0" applyFont="1" applyFill="1" applyBorder="1" applyAlignment="1">
      <alignment horizontal="center" vertical="center"/>
    </xf>
    <xf numFmtId="0" fontId="3" fillId="32" borderId="7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27" borderId="16" xfId="0" applyFont="1" applyFill="1" applyBorder="1" applyAlignment="1">
      <alignment horizontal="center"/>
    </xf>
    <xf numFmtId="0" fontId="4" fillId="27" borderId="5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" fillId="27" borderId="76" xfId="0" applyFont="1" applyFill="1" applyBorder="1" applyAlignment="1">
      <alignment horizontal="center" vertical="center"/>
    </xf>
    <xf numFmtId="0" fontId="4" fillId="27" borderId="27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92" fillId="0" borderId="91" xfId="0" applyFont="1" applyBorder="1" applyAlignment="1">
      <alignment horizontal="center"/>
    </xf>
    <xf numFmtId="0" fontId="50" fillId="0" borderId="91" xfId="0" applyFont="1" applyBorder="1" applyAlignment="1">
      <alignment horizontal="center"/>
    </xf>
    <xf numFmtId="0" fontId="89" fillId="26" borderId="92" xfId="0" applyFont="1" applyFill="1" applyBorder="1" applyAlignment="1">
      <alignment horizontal="center" vertical="center" wrapText="1"/>
    </xf>
    <xf numFmtId="0" fontId="89" fillId="26" borderId="93" xfId="0" applyFont="1" applyFill="1" applyBorder="1" applyAlignment="1">
      <alignment horizontal="center" vertical="center" wrapText="1"/>
    </xf>
    <xf numFmtId="0" fontId="89" fillId="0" borderId="94" xfId="0" applyFont="1" applyBorder="1" applyAlignment="1">
      <alignment horizontal="center"/>
    </xf>
    <xf numFmtId="0" fontId="89" fillId="0" borderId="81" xfId="0" applyFont="1" applyBorder="1" applyAlignment="1">
      <alignment horizontal="center"/>
    </xf>
    <xf numFmtId="0" fontId="89" fillId="0" borderId="80" xfId="0" applyFont="1" applyBorder="1" applyAlignment="1">
      <alignment horizontal="center"/>
    </xf>
    <xf numFmtId="0" fontId="89" fillId="26" borderId="77" xfId="0" applyFont="1" applyFill="1" applyBorder="1" applyAlignment="1">
      <alignment horizontal="center" vertical="center" wrapText="1"/>
    </xf>
    <xf numFmtId="0" fontId="89" fillId="26" borderId="54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4" fillId="27" borderId="53" xfId="0" applyFont="1" applyFill="1" applyBorder="1" applyAlignment="1">
      <alignment horizontal="center"/>
    </xf>
    <xf numFmtId="177" fontId="0" fillId="29" borderId="0" xfId="0" applyNumberFormat="1" applyFill="1" applyBorder="1" applyAlignment="1">
      <alignment horizontal="center"/>
    </xf>
    <xf numFmtId="0" fontId="0" fillId="29" borderId="0" xfId="0" applyFill="1" applyBorder="1" applyAlignment="1">
      <alignment horizontal="center"/>
    </xf>
    <xf numFmtId="0" fontId="3" fillId="0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9" fillId="0" borderId="86" xfId="0" applyFont="1" applyBorder="1" applyAlignment="1">
      <alignment horizontal="center" vertical="center" wrapText="1"/>
    </xf>
    <xf numFmtId="0" fontId="89" fillId="0" borderId="50" xfId="0" applyFont="1" applyBorder="1" applyAlignment="1">
      <alignment horizontal="center" vertical="center" wrapText="1"/>
    </xf>
    <xf numFmtId="0" fontId="89" fillId="0" borderId="36" xfId="0" applyFont="1" applyBorder="1" applyAlignment="1">
      <alignment horizontal="center" vertical="center" wrapText="1"/>
    </xf>
    <xf numFmtId="0" fontId="94" fillId="27" borderId="72" xfId="0" applyFont="1" applyFill="1" applyBorder="1" applyAlignment="1">
      <alignment horizontal="center" vertical="center" wrapText="1"/>
    </xf>
    <xf numFmtId="0" fontId="94" fillId="27" borderId="18" xfId="0" applyFont="1" applyFill="1" applyBorder="1" applyAlignment="1">
      <alignment horizontal="center" vertical="center" wrapText="1"/>
    </xf>
    <xf numFmtId="0" fontId="94" fillId="27" borderId="7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94" fillId="27" borderId="9" xfId="0" applyFont="1" applyFill="1" applyBorder="1" applyAlignment="1">
      <alignment horizontal="center" vertical="center" wrapText="1"/>
    </xf>
    <xf numFmtId="0" fontId="102" fillId="0" borderId="16" xfId="0" applyFont="1" applyFill="1" applyBorder="1" applyAlignment="1">
      <alignment horizontal="center" vertical="center" wrapText="1"/>
    </xf>
    <xf numFmtId="0" fontId="102" fillId="0" borderId="78" xfId="0" applyFont="1" applyFill="1" applyBorder="1" applyAlignment="1">
      <alignment horizontal="center" vertical="center" wrapText="1"/>
    </xf>
    <xf numFmtId="0" fontId="102" fillId="0" borderId="50" xfId="0" applyFont="1" applyFill="1" applyBorder="1" applyAlignment="1">
      <alignment horizontal="center" vertical="center" wrapText="1"/>
    </xf>
    <xf numFmtId="0" fontId="102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94" fillId="31" borderId="58" xfId="0" applyFont="1" applyFill="1" applyBorder="1" applyAlignment="1">
      <alignment horizontal="center" vertical="center" wrapText="1"/>
    </xf>
    <xf numFmtId="0" fontId="94" fillId="31" borderId="96" xfId="0" applyFont="1" applyFill="1" applyBorder="1" applyAlignment="1">
      <alignment horizontal="center" vertical="center" wrapText="1"/>
    </xf>
    <xf numFmtId="0" fontId="94" fillId="31" borderId="97" xfId="0" applyFont="1" applyFill="1" applyBorder="1" applyAlignment="1">
      <alignment horizontal="center" vertical="center" wrapText="1"/>
    </xf>
    <xf numFmtId="0" fontId="94" fillId="31" borderId="16" xfId="0" applyFont="1" applyFill="1" applyBorder="1" applyAlignment="1">
      <alignment horizontal="center" vertical="center" wrapText="1"/>
    </xf>
    <xf numFmtId="0" fontId="94" fillId="31" borderId="78" xfId="0" applyFont="1" applyFill="1" applyBorder="1" applyAlignment="1">
      <alignment horizontal="center" vertical="center" wrapText="1"/>
    </xf>
    <xf numFmtId="0" fontId="94" fillId="31" borderId="50" xfId="0" applyFont="1" applyFill="1" applyBorder="1" applyAlignment="1">
      <alignment horizontal="center" vertical="center" wrapText="1"/>
    </xf>
    <xf numFmtId="0" fontId="89" fillId="31" borderId="98" xfId="0" applyFont="1" applyFill="1" applyBorder="1" applyAlignment="1">
      <alignment horizontal="center" vertical="center" wrapText="1"/>
    </xf>
    <xf numFmtId="0" fontId="89" fillId="31" borderId="54" xfId="0" applyFont="1" applyFill="1" applyBorder="1" applyAlignment="1">
      <alignment horizontal="center" vertical="center" wrapText="1"/>
    </xf>
    <xf numFmtId="0" fontId="89" fillId="31" borderId="99" xfId="0" applyFont="1" applyFill="1" applyBorder="1" applyAlignment="1">
      <alignment horizontal="center" vertical="center" wrapText="1"/>
    </xf>
    <xf numFmtId="0" fontId="89" fillId="31" borderId="41" xfId="0" applyFont="1" applyFill="1" applyBorder="1" applyAlignment="1">
      <alignment horizontal="center" vertical="center" wrapText="1"/>
    </xf>
    <xf numFmtId="0" fontId="89" fillId="31" borderId="85" xfId="0" applyFont="1" applyFill="1" applyBorder="1" applyAlignment="1">
      <alignment horizontal="center" vertical="center" wrapText="1"/>
    </xf>
    <xf numFmtId="0" fontId="89" fillId="31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6" xfId="104" applyFont="1" applyFill="1" applyBorder="1" applyAlignment="1">
      <alignment horizontal="center" vertical="center" wrapText="1"/>
      <protection/>
    </xf>
    <xf numFmtId="0" fontId="3" fillId="0" borderId="43" xfId="104" applyFont="1" applyFill="1" applyBorder="1" applyAlignment="1">
      <alignment horizontal="center" vertical="center" wrapText="1"/>
      <protection/>
    </xf>
    <xf numFmtId="0" fontId="3" fillId="0" borderId="100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39" xfId="104" applyFont="1" applyFill="1" applyBorder="1" applyAlignment="1">
      <alignment horizontal="center" vertical="center" wrapText="1"/>
      <protection/>
    </xf>
    <xf numFmtId="0" fontId="3" fillId="0" borderId="38" xfId="104" applyFont="1" applyFill="1" applyBorder="1" applyAlignment="1">
      <alignment horizontal="center" vertical="center" wrapText="1"/>
      <protection/>
    </xf>
    <xf numFmtId="0" fontId="3" fillId="0" borderId="44" xfId="104" applyFont="1" applyFill="1" applyBorder="1" applyAlignment="1">
      <alignment horizontal="center" vertical="center" wrapText="1"/>
      <protection/>
    </xf>
    <xf numFmtId="0" fontId="3" fillId="0" borderId="49" xfId="104" applyFont="1" applyFill="1" applyBorder="1" applyAlignment="1">
      <alignment horizontal="center" vertical="center" wrapText="1"/>
      <protection/>
    </xf>
    <xf numFmtId="0" fontId="3" fillId="0" borderId="101" xfId="104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00390625" style="0" customWidth="1"/>
    <col min="2" max="2" width="22.421875" style="0" customWidth="1"/>
    <col min="3" max="3" width="14.00390625" style="0" customWidth="1"/>
    <col min="4" max="4" width="10.28125" style="26" customWidth="1"/>
    <col min="5" max="6" width="12.28125" style="26" customWidth="1"/>
    <col min="7" max="7" width="18.140625" style="26" customWidth="1"/>
    <col min="8" max="8" width="18.28125" style="26" customWidth="1"/>
    <col min="9" max="9" width="15.00390625" style="26" customWidth="1"/>
  </cols>
  <sheetData>
    <row r="1" ht="12.75">
      <c r="A1" s="214" t="s">
        <v>189</v>
      </c>
    </row>
    <row r="2" spans="1:9" s="25" customFormat="1" ht="15.75">
      <c r="A2" s="24" t="s">
        <v>99</v>
      </c>
      <c r="D2" s="30"/>
      <c r="E2" s="30"/>
      <c r="F2" s="30"/>
      <c r="G2" s="30"/>
      <c r="H2" s="30"/>
      <c r="I2" s="30"/>
    </row>
    <row r="3" spans="1:9" ht="15.75">
      <c r="A3" s="1"/>
      <c r="B3" s="3"/>
      <c r="C3" s="3"/>
      <c r="D3" s="43"/>
      <c r="E3" s="43"/>
      <c r="F3" s="43"/>
      <c r="G3" s="43"/>
      <c r="H3" s="43"/>
      <c r="I3" s="43"/>
    </row>
    <row r="4" spans="1:9" ht="16.5" thickBot="1">
      <c r="A4" s="24" t="s">
        <v>254</v>
      </c>
      <c r="B4" s="24"/>
      <c r="C4" s="3"/>
      <c r="D4" s="43"/>
      <c r="E4" s="43"/>
      <c r="F4" s="43"/>
      <c r="H4" s="43"/>
      <c r="I4" s="11" t="s">
        <v>61</v>
      </c>
    </row>
    <row r="5" spans="1:9" ht="12.75">
      <c r="A5" s="12"/>
      <c r="B5" s="13"/>
      <c r="C5" s="13"/>
      <c r="D5" s="38"/>
      <c r="E5" s="38"/>
      <c r="F5" s="38"/>
      <c r="G5" s="38"/>
      <c r="H5" s="38"/>
      <c r="I5" s="66"/>
    </row>
    <row r="6" spans="1:9" ht="12.75">
      <c r="A6" s="5" t="s">
        <v>28</v>
      </c>
      <c r="B6" s="415" t="s">
        <v>131</v>
      </c>
      <c r="C6" s="416"/>
      <c r="D6" s="416"/>
      <c r="E6" s="416"/>
      <c r="F6" s="417"/>
      <c r="G6" s="10" t="s">
        <v>29</v>
      </c>
      <c r="H6" s="421" t="s">
        <v>126</v>
      </c>
      <c r="I6" s="422"/>
    </row>
    <row r="7" spans="1:9" ht="12.75">
      <c r="A7" s="14"/>
      <c r="B7" s="15"/>
      <c r="C7" s="15"/>
      <c r="D7" s="18"/>
      <c r="E7" s="18"/>
      <c r="F7" s="18"/>
      <c r="G7" s="18"/>
      <c r="H7" s="19"/>
      <c r="I7" s="42"/>
    </row>
    <row r="8" spans="1:9" ht="12.75">
      <c r="A8" s="423" t="s">
        <v>30</v>
      </c>
      <c r="B8" s="424"/>
      <c r="C8" s="410" t="s">
        <v>43</v>
      </c>
      <c r="D8" s="411"/>
      <c r="E8" s="411"/>
      <c r="F8" s="411"/>
      <c r="G8" s="411"/>
      <c r="H8" s="411"/>
      <c r="I8" s="412"/>
    </row>
    <row r="9" spans="1:9" ht="12.75">
      <c r="A9" s="425"/>
      <c r="B9" s="426"/>
      <c r="C9" s="22" t="s">
        <v>3</v>
      </c>
      <c r="D9" s="22" t="s">
        <v>4</v>
      </c>
      <c r="E9" s="22" t="s">
        <v>5</v>
      </c>
      <c r="F9" s="22" t="s">
        <v>6</v>
      </c>
      <c r="G9" s="22" t="s">
        <v>40</v>
      </c>
      <c r="H9" s="22" t="s">
        <v>94</v>
      </c>
      <c r="I9" s="23" t="s">
        <v>95</v>
      </c>
    </row>
    <row r="10" spans="1:9" ht="18.75" customHeight="1">
      <c r="A10" s="427"/>
      <c r="B10" s="428"/>
      <c r="C10" s="16" t="s">
        <v>7</v>
      </c>
      <c r="D10" s="16" t="s">
        <v>31</v>
      </c>
      <c r="E10" s="16" t="s">
        <v>60</v>
      </c>
      <c r="F10" s="16" t="s">
        <v>60</v>
      </c>
      <c r="G10" s="16" t="s">
        <v>60</v>
      </c>
      <c r="H10" s="16" t="s">
        <v>7</v>
      </c>
      <c r="I10" s="419" t="s">
        <v>8</v>
      </c>
    </row>
    <row r="11" spans="1:9" ht="33.75">
      <c r="A11" s="20" t="s">
        <v>2</v>
      </c>
      <c r="B11" s="21" t="s">
        <v>62</v>
      </c>
      <c r="C11" s="17" t="s">
        <v>127</v>
      </c>
      <c r="D11" s="17" t="s">
        <v>128</v>
      </c>
      <c r="E11" s="17" t="s">
        <v>123</v>
      </c>
      <c r="F11" s="17" t="s">
        <v>124</v>
      </c>
      <c r="G11" s="17" t="s">
        <v>93</v>
      </c>
      <c r="H11" s="17" t="s">
        <v>90</v>
      </c>
      <c r="I11" s="420"/>
    </row>
    <row r="12" spans="1:9" ht="12.75">
      <c r="A12" s="64" t="s">
        <v>125</v>
      </c>
      <c r="B12" s="65" t="s">
        <v>130</v>
      </c>
      <c r="C12" s="67">
        <v>17637.8</v>
      </c>
      <c r="D12" s="67">
        <f>24173000/1000</f>
        <v>24173</v>
      </c>
      <c r="E12" s="67">
        <f>20700000/1000</f>
        <v>20700</v>
      </c>
      <c r="F12" s="67">
        <f>20900000/1000</f>
        <v>20900</v>
      </c>
      <c r="G12" s="67">
        <f>+'Aneksi nr.2'!G17</f>
        <v>15436</v>
      </c>
      <c r="H12" s="67">
        <f>11426199/1000</f>
        <v>11426.199</v>
      </c>
      <c r="I12" s="68">
        <f>H12-G12</f>
        <v>-4009.8009999999995</v>
      </c>
    </row>
    <row r="13" spans="1:9" ht="12.75">
      <c r="A13" s="64"/>
      <c r="B13" s="65"/>
      <c r="C13" s="67"/>
      <c r="D13" s="67"/>
      <c r="E13" s="67"/>
      <c r="F13" s="67"/>
      <c r="G13" s="67"/>
      <c r="H13" s="67">
        <v>0</v>
      </c>
      <c r="I13" s="68">
        <f>H13-G13</f>
        <v>0</v>
      </c>
    </row>
    <row r="14" spans="1:9" ht="12.75">
      <c r="A14" s="64"/>
      <c r="B14" s="65"/>
      <c r="C14" s="67"/>
      <c r="D14" s="67"/>
      <c r="E14" s="67"/>
      <c r="F14" s="67"/>
      <c r="G14" s="67"/>
      <c r="H14" s="67">
        <v>0</v>
      </c>
      <c r="I14" s="68">
        <f>H14-G14</f>
        <v>0</v>
      </c>
    </row>
    <row r="15" spans="1:9" ht="12.75">
      <c r="A15" s="64"/>
      <c r="B15" s="65"/>
      <c r="C15" s="67"/>
      <c r="D15" s="67"/>
      <c r="E15" s="67"/>
      <c r="F15" s="67"/>
      <c r="G15" s="67"/>
      <c r="H15" s="67">
        <v>0</v>
      </c>
      <c r="I15" s="68">
        <f>H15-G15</f>
        <v>0</v>
      </c>
    </row>
    <row r="16" spans="1:9" ht="12.75">
      <c r="A16" s="64"/>
      <c r="B16" s="65"/>
      <c r="C16" s="67"/>
      <c r="D16" s="67"/>
      <c r="E16" s="67"/>
      <c r="F16" s="67"/>
      <c r="G16" s="67"/>
      <c r="H16" s="67">
        <v>0</v>
      </c>
      <c r="I16" s="68">
        <f>H16-G16</f>
        <v>0</v>
      </c>
    </row>
    <row r="17" spans="1:9" ht="13.5" thickBot="1">
      <c r="A17" s="64" t="s">
        <v>63</v>
      </c>
      <c r="B17" s="65" t="s">
        <v>64</v>
      </c>
      <c r="C17" s="67"/>
      <c r="D17" s="67"/>
      <c r="E17" s="67"/>
      <c r="F17" s="67"/>
      <c r="G17" s="67"/>
      <c r="H17" s="67"/>
      <c r="I17" s="68"/>
    </row>
    <row r="18" spans="1:9" ht="14.25" customHeight="1" thickBot="1">
      <c r="A18" s="413" t="s">
        <v>191</v>
      </c>
      <c r="B18" s="418"/>
      <c r="C18" s="69">
        <f aca="true" t="shared" si="0" ref="C18:I18">SUM(C12:C17)</f>
        <v>17637.8</v>
      </c>
      <c r="D18" s="69">
        <f t="shared" si="0"/>
        <v>24173</v>
      </c>
      <c r="E18" s="69">
        <f t="shared" si="0"/>
        <v>20700</v>
      </c>
      <c r="F18" s="69">
        <f t="shared" si="0"/>
        <v>20900</v>
      </c>
      <c r="G18" s="69">
        <f t="shared" si="0"/>
        <v>15436</v>
      </c>
      <c r="H18" s="69">
        <f t="shared" si="0"/>
        <v>11426.199</v>
      </c>
      <c r="I18" s="70">
        <f t="shared" si="0"/>
        <v>-4009.8009999999995</v>
      </c>
    </row>
    <row r="19" spans="1:9" ht="15" customHeight="1" thickBot="1">
      <c r="A19" s="429" t="s">
        <v>44</v>
      </c>
      <c r="B19" s="430"/>
      <c r="C19" s="150">
        <v>63515.3</v>
      </c>
      <c r="D19" s="150">
        <f>120022619/1000</f>
        <v>120022.619</v>
      </c>
      <c r="E19" s="150">
        <f>120022619/1000</f>
        <v>120022.619</v>
      </c>
      <c r="F19" s="149">
        <f>(120022619+765342+818403.5)/1000</f>
        <v>121606.3645</v>
      </c>
      <c r="G19" s="149">
        <f>(120022619+765342+818402.5)/1000</f>
        <v>121606.3635</v>
      </c>
      <c r="H19" s="147">
        <f>(46422019+12500)/1000</f>
        <v>46434.519</v>
      </c>
      <c r="I19" s="147"/>
    </row>
    <row r="20" spans="1:9" s="62" customFormat="1" ht="24" customHeight="1" thickBot="1">
      <c r="A20" s="413" t="s">
        <v>67</v>
      </c>
      <c r="B20" s="414"/>
      <c r="C20" s="394">
        <f aca="true" t="shared" si="1" ref="C20:H20">C18+C19</f>
        <v>81153.1</v>
      </c>
      <c r="D20" s="394">
        <f t="shared" si="1"/>
        <v>144195.619</v>
      </c>
      <c r="E20" s="394">
        <f t="shared" si="1"/>
        <v>140722.619</v>
      </c>
      <c r="F20" s="394">
        <f t="shared" si="1"/>
        <v>142506.3645</v>
      </c>
      <c r="G20" s="394">
        <f t="shared" si="1"/>
        <v>137042.3635</v>
      </c>
      <c r="H20" s="394">
        <f t="shared" si="1"/>
        <v>57860.718</v>
      </c>
      <c r="I20" s="71"/>
    </row>
    <row r="21" spans="1:9" ht="12.75">
      <c r="A21" s="3"/>
      <c r="B21" s="3"/>
      <c r="C21" s="3"/>
      <c r="D21" s="43"/>
      <c r="E21" s="43"/>
      <c r="F21" s="43"/>
      <c r="G21" s="43"/>
      <c r="H21" s="43"/>
      <c r="I21" s="43"/>
    </row>
    <row r="22" spans="1:9" ht="12.75">
      <c r="A22" s="3"/>
      <c r="B22" s="3"/>
      <c r="C22" s="3"/>
      <c r="D22" s="43"/>
      <c r="E22" s="43"/>
      <c r="F22" s="43"/>
      <c r="G22" s="43"/>
      <c r="H22" s="43"/>
      <c r="I22" s="43"/>
    </row>
    <row r="23" spans="1:9" ht="13.5" thickBot="1">
      <c r="A23" s="3"/>
      <c r="B23" s="3"/>
      <c r="C23" s="3"/>
      <c r="D23" s="43"/>
      <c r="E23" s="43"/>
      <c r="F23" s="43"/>
      <c r="G23" s="43"/>
      <c r="H23" s="43"/>
      <c r="I23" s="43"/>
    </row>
    <row r="24" spans="1:9" ht="12.75" customHeight="1">
      <c r="A24" s="397" t="s">
        <v>178</v>
      </c>
      <c r="B24" s="400"/>
      <c r="C24" s="243" t="s">
        <v>9</v>
      </c>
      <c r="D24" s="408" t="s">
        <v>187</v>
      </c>
      <c r="E24" s="409"/>
      <c r="F24" s="403" t="s">
        <v>179</v>
      </c>
      <c r="G24" s="400"/>
      <c r="H24" s="243" t="s">
        <v>9</v>
      </c>
      <c r="I24" s="244" t="s">
        <v>188</v>
      </c>
    </row>
    <row r="25" spans="1:9" ht="12.75">
      <c r="A25" s="398"/>
      <c r="B25" s="401"/>
      <c r="C25" s="36" t="s">
        <v>26</v>
      </c>
      <c r="D25" s="231"/>
      <c r="E25" s="232"/>
      <c r="F25" s="404"/>
      <c r="G25" s="401"/>
      <c r="H25" s="36" t="s">
        <v>26</v>
      </c>
      <c r="I25" s="185"/>
    </row>
    <row r="26" spans="1:9" ht="17.25" customHeight="1" thickBot="1">
      <c r="A26" s="399"/>
      <c r="B26" s="402"/>
      <c r="C26" s="245" t="s">
        <v>27</v>
      </c>
      <c r="D26" s="406"/>
      <c r="E26" s="407"/>
      <c r="F26" s="405"/>
      <c r="G26" s="402"/>
      <c r="H26" s="245" t="s">
        <v>27</v>
      </c>
      <c r="I26" s="246"/>
    </row>
    <row r="27" spans="1:9" ht="12.75">
      <c r="A27" s="3"/>
      <c r="B27" s="3"/>
      <c r="C27" s="3"/>
      <c r="D27" s="43"/>
      <c r="E27" s="43"/>
      <c r="F27" s="43"/>
      <c r="G27" s="43"/>
      <c r="H27" s="43"/>
      <c r="I27" s="43"/>
    </row>
  </sheetData>
  <sheetProtection/>
  <mergeCells count="13">
    <mergeCell ref="B6:F6"/>
    <mergeCell ref="A18:B18"/>
    <mergeCell ref="I10:I11"/>
    <mergeCell ref="H6:I6"/>
    <mergeCell ref="A8:B10"/>
    <mergeCell ref="A19:B19"/>
    <mergeCell ref="A24:A26"/>
    <mergeCell ref="B24:B26"/>
    <mergeCell ref="F24:G26"/>
    <mergeCell ref="D26:E26"/>
    <mergeCell ref="D24:E24"/>
    <mergeCell ref="C8:I8"/>
    <mergeCell ref="A20:B2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4">
      <selection activeCell="L22" sqref="L22"/>
    </sheetView>
  </sheetViews>
  <sheetFormatPr defaultColWidth="9.140625" defaultRowHeight="12.75"/>
  <cols>
    <col min="1" max="1" width="11.7109375" style="26" customWidth="1"/>
    <col min="2" max="2" width="39.57421875" style="0" customWidth="1"/>
    <col min="3" max="3" width="12.140625" style="0" customWidth="1"/>
    <col min="4" max="4" width="13.57421875" style="26" customWidth="1"/>
    <col min="5" max="5" width="13.28125" style="26" customWidth="1"/>
    <col min="6" max="6" width="15.00390625" style="26" customWidth="1"/>
    <col min="7" max="7" width="18.57421875" style="26" customWidth="1"/>
    <col min="8" max="8" width="19.28125" style="26" customWidth="1"/>
    <col min="9" max="9" width="13.140625" style="51" customWidth="1"/>
  </cols>
  <sheetData>
    <row r="1" ht="12.75">
      <c r="A1" s="214" t="s">
        <v>189</v>
      </c>
    </row>
    <row r="2" spans="1:9" s="25" customFormat="1" ht="15.75">
      <c r="A2" s="72" t="s">
        <v>102</v>
      </c>
      <c r="D2" s="30"/>
      <c r="E2" s="30"/>
      <c r="F2" s="30"/>
      <c r="G2" s="30"/>
      <c r="H2" s="30"/>
      <c r="I2" s="45"/>
    </row>
    <row r="3" spans="1:10" ht="13.5" thickBot="1">
      <c r="A3" s="27"/>
      <c r="B3" s="2"/>
      <c r="C3" s="2"/>
      <c r="D3" s="27"/>
      <c r="E3" s="27"/>
      <c r="F3" s="34"/>
      <c r="G3" s="35"/>
      <c r="H3" s="31"/>
      <c r="I3" s="46" t="s">
        <v>61</v>
      </c>
      <c r="J3" s="3"/>
    </row>
    <row r="4" spans="1:10" s="41" customFormat="1" ht="15.75">
      <c r="A4" s="72" t="s">
        <v>254</v>
      </c>
      <c r="B4" s="352"/>
      <c r="C4" s="13"/>
      <c r="D4" s="37"/>
      <c r="E4" s="37"/>
      <c r="F4" s="38"/>
      <c r="G4" s="38"/>
      <c r="H4" s="39"/>
      <c r="I4" s="47"/>
      <c r="J4" s="40"/>
    </row>
    <row r="5" spans="1:10" ht="12.75">
      <c r="A5" s="28" t="s">
        <v>28</v>
      </c>
      <c r="B5" s="74" t="s">
        <v>180</v>
      </c>
      <c r="C5" s="124"/>
      <c r="D5" s="124"/>
      <c r="E5" s="124"/>
      <c r="F5" s="124"/>
      <c r="G5" s="125"/>
      <c r="H5" s="10" t="s">
        <v>29</v>
      </c>
      <c r="I5" s="58" t="s">
        <v>104</v>
      </c>
      <c r="J5" s="3"/>
    </row>
    <row r="6" spans="1:10" ht="12.75">
      <c r="A6" s="28" t="s">
        <v>1</v>
      </c>
      <c r="B6" s="142" t="s">
        <v>126</v>
      </c>
      <c r="C6" s="126"/>
      <c r="D6" s="126"/>
      <c r="E6" s="126"/>
      <c r="F6" s="126"/>
      <c r="G6" s="127"/>
      <c r="H6" s="10" t="s">
        <v>65</v>
      </c>
      <c r="I6" s="58" t="s">
        <v>80</v>
      </c>
      <c r="J6" s="3"/>
    </row>
    <row r="7" spans="1:10" s="54" customFormat="1" ht="12.75">
      <c r="A7" s="424" t="s">
        <v>103</v>
      </c>
      <c r="B7" s="446" t="s">
        <v>62</v>
      </c>
      <c r="C7" s="22" t="s">
        <v>3</v>
      </c>
      <c r="D7" s="22" t="s">
        <v>4</v>
      </c>
      <c r="E7" s="22" t="s">
        <v>5</v>
      </c>
      <c r="F7" s="22" t="s">
        <v>6</v>
      </c>
      <c r="G7" s="225" t="s">
        <v>40</v>
      </c>
      <c r="H7" s="22" t="s">
        <v>94</v>
      </c>
      <c r="I7" s="48" t="s">
        <v>95</v>
      </c>
      <c r="J7" s="53"/>
    </row>
    <row r="8" spans="1:10" s="56" customFormat="1" ht="12.75">
      <c r="A8" s="426"/>
      <c r="B8" s="447"/>
      <c r="C8" s="16" t="s">
        <v>7</v>
      </c>
      <c r="D8" s="16" t="s">
        <v>31</v>
      </c>
      <c r="E8" s="16" t="s">
        <v>60</v>
      </c>
      <c r="F8" s="16" t="s">
        <v>60</v>
      </c>
      <c r="G8" s="226" t="s">
        <v>60</v>
      </c>
      <c r="H8" s="16" t="s">
        <v>7</v>
      </c>
      <c r="I8" s="440" t="s">
        <v>8</v>
      </c>
      <c r="J8" s="55"/>
    </row>
    <row r="9" spans="1:10" s="56" customFormat="1" ht="33.75">
      <c r="A9" s="428"/>
      <c r="B9" s="448"/>
      <c r="C9" s="17" t="s">
        <v>121</v>
      </c>
      <c r="D9" s="17" t="s">
        <v>122</v>
      </c>
      <c r="E9" s="17" t="s">
        <v>123</v>
      </c>
      <c r="F9" s="17" t="s">
        <v>124</v>
      </c>
      <c r="G9" s="227" t="s">
        <v>93</v>
      </c>
      <c r="H9" s="17" t="s">
        <v>90</v>
      </c>
      <c r="I9" s="441"/>
      <c r="J9" s="55"/>
    </row>
    <row r="10" spans="1:10" ht="12.75">
      <c r="A10" s="29">
        <v>600</v>
      </c>
      <c r="B10" s="6" t="s">
        <v>10</v>
      </c>
      <c r="C10" s="131">
        <f>12622922/1000</f>
        <v>12622.922</v>
      </c>
      <c r="D10" s="131">
        <f>16174000/1000</f>
        <v>16174</v>
      </c>
      <c r="E10" s="131">
        <f>15000000/1000</f>
        <v>15000</v>
      </c>
      <c r="F10" s="131">
        <f>E10</f>
        <v>15000</v>
      </c>
      <c r="G10" s="146">
        <f>11036000/1000</f>
        <v>11036</v>
      </c>
      <c r="H10" s="131">
        <f>8628149/1000</f>
        <v>8628.149</v>
      </c>
      <c r="I10" s="137">
        <f>H10-G10</f>
        <v>-2407.8510000000006</v>
      </c>
      <c r="J10" s="3"/>
    </row>
    <row r="11" spans="1:10" ht="12.75">
      <c r="A11" s="29">
        <v>601</v>
      </c>
      <c r="B11" s="6" t="s">
        <v>11</v>
      </c>
      <c r="C11" s="131">
        <f>2027849/1000</f>
        <v>2027.849</v>
      </c>
      <c r="D11" s="131">
        <f>2399000/1000</f>
        <v>2399</v>
      </c>
      <c r="E11" s="131">
        <f>2200000/1000</f>
        <v>2200</v>
      </c>
      <c r="F11" s="131">
        <f>E11+200000/1000</f>
        <v>2400</v>
      </c>
      <c r="G11" s="145">
        <f>1600000/1000</f>
        <v>1600</v>
      </c>
      <c r="H11" s="143">
        <f>1381994/1000</f>
        <v>1381.994</v>
      </c>
      <c r="I11" s="137">
        <f aca="true" t="shared" si="0" ref="I11:I16">H11-G11</f>
        <v>-218.00600000000009</v>
      </c>
      <c r="J11" s="3"/>
    </row>
    <row r="12" spans="1:10" ht="12.75">
      <c r="A12" s="29">
        <v>602</v>
      </c>
      <c r="B12" s="6" t="s">
        <v>12</v>
      </c>
      <c r="C12" s="131">
        <f>2987027/1000</f>
        <v>2987.027</v>
      </c>
      <c r="D12" s="131">
        <f>5600000/1000</f>
        <v>5600</v>
      </c>
      <c r="E12" s="131">
        <f>3500000/1000</f>
        <v>3500</v>
      </c>
      <c r="F12" s="131">
        <f>E12</f>
        <v>3500</v>
      </c>
      <c r="G12" s="131">
        <f>2800000/1000</f>
        <v>2800</v>
      </c>
      <c r="H12" s="131">
        <f>1416056/1000</f>
        <v>1416.056</v>
      </c>
      <c r="I12" s="137">
        <f t="shared" si="0"/>
        <v>-1383.944</v>
      </c>
      <c r="J12" s="3"/>
    </row>
    <row r="13" spans="1:10" ht="12.75">
      <c r="A13" s="29">
        <v>603</v>
      </c>
      <c r="B13" s="6" t="s">
        <v>13</v>
      </c>
      <c r="C13" s="131"/>
      <c r="D13" s="131"/>
      <c r="E13" s="131"/>
      <c r="F13" s="131"/>
      <c r="G13" s="131"/>
      <c r="H13" s="57"/>
      <c r="I13" s="137">
        <f t="shared" si="0"/>
        <v>0</v>
      </c>
      <c r="J13" s="3"/>
    </row>
    <row r="14" spans="1:10" ht="12.75">
      <c r="A14" s="29">
        <v>604</v>
      </c>
      <c r="B14" s="6" t="s">
        <v>14</v>
      </c>
      <c r="C14" s="131"/>
      <c r="D14" s="131"/>
      <c r="E14" s="131"/>
      <c r="F14" s="131"/>
      <c r="G14" s="131"/>
      <c r="H14" s="57"/>
      <c r="I14" s="137">
        <f t="shared" si="0"/>
        <v>0</v>
      </c>
      <c r="J14" s="3"/>
    </row>
    <row r="15" spans="1:10" ht="12.75">
      <c r="A15" s="29">
        <v>605</v>
      </c>
      <c r="B15" s="6" t="s">
        <v>15</v>
      </c>
      <c r="C15" s="131"/>
      <c r="D15" s="131"/>
      <c r="E15" s="131"/>
      <c r="F15" s="131"/>
      <c r="G15" s="131"/>
      <c r="H15" s="57"/>
      <c r="I15" s="137">
        <f t="shared" si="0"/>
        <v>0</v>
      </c>
      <c r="J15" s="3"/>
    </row>
    <row r="16" spans="1:10" ht="12.75">
      <c r="A16" s="29">
        <v>606</v>
      </c>
      <c r="B16" s="6" t="s">
        <v>16</v>
      </c>
      <c r="C16" s="131"/>
      <c r="D16" s="131"/>
      <c r="E16" s="131"/>
      <c r="F16" s="131"/>
      <c r="G16" s="131"/>
      <c r="H16" s="57"/>
      <c r="I16" s="137">
        <f t="shared" si="0"/>
        <v>0</v>
      </c>
      <c r="J16" s="3"/>
    </row>
    <row r="17" spans="1:10" s="62" customFormat="1" ht="12.75">
      <c r="A17" s="59" t="s">
        <v>17</v>
      </c>
      <c r="B17" s="63" t="s">
        <v>18</v>
      </c>
      <c r="C17" s="132">
        <f>SUM(C10:C16)</f>
        <v>17637.798000000003</v>
      </c>
      <c r="D17" s="132">
        <f aca="true" t="shared" si="1" ref="D17:I17">SUM(D10:D16)</f>
        <v>24173</v>
      </c>
      <c r="E17" s="132">
        <f t="shared" si="1"/>
        <v>20700</v>
      </c>
      <c r="F17" s="132">
        <f t="shared" si="1"/>
        <v>20900</v>
      </c>
      <c r="G17" s="132">
        <f t="shared" si="1"/>
        <v>15436</v>
      </c>
      <c r="H17" s="132">
        <f t="shared" si="1"/>
        <v>11426.199</v>
      </c>
      <c r="I17" s="138">
        <f t="shared" si="1"/>
        <v>-4009.801000000001</v>
      </c>
      <c r="J17" s="61"/>
    </row>
    <row r="18" spans="1:10" ht="12.75">
      <c r="A18" s="29">
        <v>230</v>
      </c>
      <c r="B18" s="6" t="s">
        <v>19</v>
      </c>
      <c r="C18" s="131"/>
      <c r="D18" s="131"/>
      <c r="E18" s="131"/>
      <c r="F18" s="131"/>
      <c r="G18" s="131"/>
      <c r="H18" s="57"/>
      <c r="I18" s="137">
        <f>H18-G18</f>
        <v>0</v>
      </c>
      <c r="J18" s="3"/>
    </row>
    <row r="19" spans="1:10" ht="12.75">
      <c r="A19" s="29">
        <v>231</v>
      </c>
      <c r="B19" s="6" t="s">
        <v>20</v>
      </c>
      <c r="C19" s="131"/>
      <c r="D19" s="131"/>
      <c r="E19" s="131"/>
      <c r="F19" s="131"/>
      <c r="G19" s="131"/>
      <c r="H19" s="57"/>
      <c r="I19" s="137">
        <f>H19-G19</f>
        <v>0</v>
      </c>
      <c r="J19" s="3"/>
    </row>
    <row r="20" spans="1:10" ht="12.75">
      <c r="A20" s="29">
        <v>232</v>
      </c>
      <c r="B20" s="6" t="s">
        <v>21</v>
      </c>
      <c r="C20" s="131"/>
      <c r="D20" s="131"/>
      <c r="E20" s="131"/>
      <c r="F20" s="131"/>
      <c r="G20" s="131"/>
      <c r="H20" s="57"/>
      <c r="I20" s="137">
        <f>H20-G20</f>
        <v>0</v>
      </c>
      <c r="J20" s="3"/>
    </row>
    <row r="21" spans="1:10" ht="12.75">
      <c r="A21" s="44" t="s">
        <v>22</v>
      </c>
      <c r="B21" s="52" t="s">
        <v>41</v>
      </c>
      <c r="C21" s="133">
        <f>SUM(C18:C20)</f>
        <v>0</v>
      </c>
      <c r="D21" s="133">
        <f aca="true" t="shared" si="2" ref="D21:I21">SUM(D18:D20)</f>
        <v>0</v>
      </c>
      <c r="E21" s="133">
        <f t="shared" si="2"/>
        <v>0</v>
      </c>
      <c r="F21" s="133">
        <f t="shared" si="2"/>
        <v>0</v>
      </c>
      <c r="G21" s="133">
        <f t="shared" si="2"/>
        <v>0</v>
      </c>
      <c r="H21" s="133">
        <f t="shared" si="2"/>
        <v>0</v>
      </c>
      <c r="I21" s="139">
        <f t="shared" si="2"/>
        <v>0</v>
      </c>
      <c r="J21" s="3"/>
    </row>
    <row r="22" spans="1:10" ht="12.75">
      <c r="A22" s="29">
        <v>230</v>
      </c>
      <c r="B22" s="6" t="s">
        <v>19</v>
      </c>
      <c r="C22" s="134"/>
      <c r="D22" s="134"/>
      <c r="E22" s="134"/>
      <c r="F22" s="134"/>
      <c r="G22" s="134"/>
      <c r="H22" s="134"/>
      <c r="I22" s="137">
        <f>H22-G22</f>
        <v>0</v>
      </c>
      <c r="J22" s="3"/>
    </row>
    <row r="23" spans="1:10" ht="12.75">
      <c r="A23" s="29">
        <v>231</v>
      </c>
      <c r="B23" s="6" t="s">
        <v>20</v>
      </c>
      <c r="C23" s="134"/>
      <c r="D23" s="134"/>
      <c r="E23" s="134"/>
      <c r="F23" s="134"/>
      <c r="G23" s="134"/>
      <c r="H23" s="134"/>
      <c r="I23" s="137">
        <f>H23-G23</f>
        <v>0</v>
      </c>
      <c r="J23" s="3"/>
    </row>
    <row r="24" spans="1:10" ht="12.75">
      <c r="A24" s="29">
        <v>232</v>
      </c>
      <c r="B24" s="6" t="s">
        <v>21</v>
      </c>
      <c r="C24" s="134"/>
      <c r="D24" s="134"/>
      <c r="E24" s="134"/>
      <c r="F24" s="134"/>
      <c r="G24" s="134"/>
      <c r="H24" s="134"/>
      <c r="I24" s="137">
        <f>H24-G24</f>
        <v>0</v>
      </c>
      <c r="J24" s="3"/>
    </row>
    <row r="25" spans="1:10" ht="12.75">
      <c r="A25" s="44" t="s">
        <v>22</v>
      </c>
      <c r="B25" s="52" t="s">
        <v>42</v>
      </c>
      <c r="C25" s="133">
        <f>SUM(C22:C24)</f>
        <v>0</v>
      </c>
      <c r="D25" s="133">
        <f aca="true" t="shared" si="3" ref="D25:I25">SUM(D22:D24)</f>
        <v>0</v>
      </c>
      <c r="E25" s="133">
        <f t="shared" si="3"/>
        <v>0</v>
      </c>
      <c r="F25" s="133">
        <f t="shared" si="3"/>
        <v>0</v>
      </c>
      <c r="G25" s="133">
        <f t="shared" si="3"/>
        <v>0</v>
      </c>
      <c r="H25" s="133">
        <f t="shared" si="3"/>
        <v>0</v>
      </c>
      <c r="I25" s="139">
        <f t="shared" si="3"/>
        <v>0</v>
      </c>
      <c r="J25" s="3"/>
    </row>
    <row r="26" spans="1:10" s="62" customFormat="1" ht="12.75">
      <c r="A26" s="59" t="s">
        <v>23</v>
      </c>
      <c r="B26" s="60" t="s">
        <v>66</v>
      </c>
      <c r="C26" s="135">
        <f aca="true" t="shared" si="4" ref="C26:I26">C21+C25</f>
        <v>0</v>
      </c>
      <c r="D26" s="135">
        <f t="shared" si="4"/>
        <v>0</v>
      </c>
      <c r="E26" s="135">
        <f t="shared" si="4"/>
        <v>0</v>
      </c>
      <c r="F26" s="135">
        <f t="shared" si="4"/>
        <v>0</v>
      </c>
      <c r="G26" s="135">
        <f t="shared" si="4"/>
        <v>0</v>
      </c>
      <c r="H26" s="135">
        <f t="shared" si="4"/>
        <v>0</v>
      </c>
      <c r="I26" s="140">
        <f t="shared" si="4"/>
        <v>0</v>
      </c>
      <c r="J26" s="61"/>
    </row>
    <row r="27" spans="1:9" ht="12.75">
      <c r="A27" s="442" t="s">
        <v>45</v>
      </c>
      <c r="B27" s="443"/>
      <c r="C27" s="136">
        <f>63515317/1000</f>
        <v>63515.317</v>
      </c>
      <c r="D27" s="136">
        <f>120022619/1000</f>
        <v>120022.619</v>
      </c>
      <c r="E27" s="136">
        <f>120022619/1000</f>
        <v>120022.619</v>
      </c>
      <c r="F27" s="136">
        <f>(120022619+765342+818403)/1000</f>
        <v>121606.364</v>
      </c>
      <c r="G27" s="136">
        <f>F27</f>
        <v>121606.364</v>
      </c>
      <c r="H27" s="144">
        <f>46434519/1000</f>
        <v>46434.519</v>
      </c>
      <c r="I27" s="141"/>
    </row>
    <row r="28" spans="1:11" s="62" customFormat="1" ht="18.75" customHeight="1" thickBot="1">
      <c r="A28" s="444" t="s">
        <v>46</v>
      </c>
      <c r="B28" s="445"/>
      <c r="C28" s="395">
        <f aca="true" t="shared" si="5" ref="C28:I28">C17+C26+C27</f>
        <v>81153.115</v>
      </c>
      <c r="D28" s="395">
        <f t="shared" si="5"/>
        <v>144195.619</v>
      </c>
      <c r="E28" s="395">
        <f t="shared" si="5"/>
        <v>140722.619</v>
      </c>
      <c r="F28" s="395">
        <f t="shared" si="5"/>
        <v>142506.364</v>
      </c>
      <c r="G28" s="395">
        <f t="shared" si="5"/>
        <v>137042.364</v>
      </c>
      <c r="H28" s="395">
        <f t="shared" si="5"/>
        <v>57860.718</v>
      </c>
      <c r="I28" s="396">
        <f t="shared" si="5"/>
        <v>-4009.801000000001</v>
      </c>
      <c r="K28" s="234"/>
    </row>
    <row r="29" spans="1:9" ht="23.25" customHeight="1">
      <c r="A29" s="8"/>
      <c r="B29" s="4"/>
      <c r="C29" s="4"/>
      <c r="D29" s="32"/>
      <c r="E29" s="32"/>
      <c r="F29" s="32"/>
      <c r="G29" s="32"/>
      <c r="H29" s="32"/>
      <c r="I29" s="49"/>
    </row>
    <row r="31" spans="1:9" ht="17.25" customHeight="1">
      <c r="A31" s="437" t="s">
        <v>178</v>
      </c>
      <c r="B31" s="167" t="s">
        <v>190</v>
      </c>
      <c r="C31" s="433" t="s">
        <v>179</v>
      </c>
      <c r="D31" s="434"/>
      <c r="E31" s="36" t="s">
        <v>9</v>
      </c>
      <c r="F31" s="449" t="s">
        <v>188</v>
      </c>
      <c r="G31" s="450"/>
      <c r="H31" s="33"/>
      <c r="I31" s="50"/>
    </row>
    <row r="32" spans="1:9" ht="19.5" customHeight="1">
      <c r="A32" s="438"/>
      <c r="B32" s="123" t="s">
        <v>26</v>
      </c>
      <c r="C32" s="404"/>
      <c r="D32" s="401"/>
      <c r="E32" s="36" t="s">
        <v>26</v>
      </c>
      <c r="F32" s="449"/>
      <c r="G32" s="450"/>
      <c r="H32" s="33"/>
      <c r="I32" s="50"/>
    </row>
    <row r="33" spans="1:9" ht="21.75" customHeight="1">
      <c r="A33" s="439"/>
      <c r="B33" s="123"/>
      <c r="C33" s="435"/>
      <c r="D33" s="436"/>
      <c r="E33" s="36" t="s">
        <v>27</v>
      </c>
      <c r="F33" s="431"/>
      <c r="G33" s="432"/>
      <c r="H33" s="33"/>
      <c r="I33" s="50"/>
    </row>
  </sheetData>
  <sheetProtection/>
  <mergeCells count="10">
    <mergeCell ref="F33:G33"/>
    <mergeCell ref="C31:D33"/>
    <mergeCell ref="A7:A9"/>
    <mergeCell ref="A31:A33"/>
    <mergeCell ref="I8:I9"/>
    <mergeCell ref="A27:B27"/>
    <mergeCell ref="A28:B28"/>
    <mergeCell ref="B7:B9"/>
    <mergeCell ref="F31:G31"/>
    <mergeCell ref="F32:G3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90" zoomScaleNormal="90" zoomScalePageLayoutView="0" workbookViewId="0" topLeftCell="A1">
      <selection activeCell="H34" sqref="H34"/>
    </sheetView>
  </sheetViews>
  <sheetFormatPr defaultColWidth="9.140625" defaultRowHeight="12.75"/>
  <cols>
    <col min="1" max="1" width="11.28125" style="0" customWidth="1"/>
    <col min="2" max="2" width="38.28125" style="0" customWidth="1"/>
    <col min="3" max="3" width="15.00390625" style="0" customWidth="1"/>
    <col min="4" max="4" width="12.140625" style="0" customWidth="1"/>
    <col min="5" max="5" width="13.00390625" style="0" customWidth="1"/>
    <col min="6" max="6" width="18.8515625" style="0" customWidth="1"/>
    <col min="7" max="7" width="14.14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16.28125" style="0" customWidth="1"/>
  </cols>
  <sheetData>
    <row r="1" ht="12.75">
      <c r="A1" s="214" t="s">
        <v>189</v>
      </c>
    </row>
    <row r="2" spans="1:14" s="81" customFormat="1" ht="19.5" customHeight="1">
      <c r="A2" s="85" t="s">
        <v>98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s="81" customFormat="1" ht="19.5" customHeight="1">
      <c r="A3" s="85" t="s">
        <v>254</v>
      </c>
      <c r="B3" s="351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9.5" customHeight="1">
      <c r="A4" s="89" t="s">
        <v>28</v>
      </c>
      <c r="B4" s="122" t="s">
        <v>129</v>
      </c>
      <c r="C4" s="88" t="s">
        <v>29</v>
      </c>
      <c r="D4" s="75">
        <v>11</v>
      </c>
      <c r="E4" s="7"/>
      <c r="F4" s="7"/>
      <c r="G4" s="7"/>
      <c r="H4" s="7"/>
      <c r="I4" s="7"/>
      <c r="J4" s="7"/>
      <c r="K4" s="9"/>
      <c r="L4" s="9"/>
      <c r="M4" s="9"/>
      <c r="N4" s="9"/>
    </row>
    <row r="5" spans="1:14" ht="19.5" customHeight="1">
      <c r="A5" s="76"/>
      <c r="B5" s="77"/>
      <c r="C5" s="77"/>
      <c r="D5" s="77"/>
      <c r="E5" s="7"/>
      <c r="F5" s="7"/>
      <c r="G5" s="7"/>
      <c r="H5" s="7"/>
      <c r="I5" s="7"/>
      <c r="J5" s="7"/>
      <c r="K5" s="9"/>
      <c r="L5" s="9"/>
      <c r="M5" s="9"/>
      <c r="N5" s="9"/>
    </row>
    <row r="6" spans="1:14" ht="19.5" customHeight="1">
      <c r="A6" s="89" t="s">
        <v>1</v>
      </c>
      <c r="B6" s="122" t="s">
        <v>130</v>
      </c>
      <c r="C6" s="88" t="s">
        <v>65</v>
      </c>
      <c r="D6" s="148" t="s">
        <v>126</v>
      </c>
      <c r="E6" s="83"/>
      <c r="F6" s="82"/>
      <c r="G6" s="82"/>
      <c r="H6" s="82"/>
      <c r="I6" s="82"/>
      <c r="J6" s="82"/>
      <c r="K6" s="9"/>
      <c r="L6" s="9"/>
      <c r="M6" s="9"/>
      <c r="N6" s="9"/>
    </row>
    <row r="7" spans="1:2" ht="19.5" customHeight="1" thickBot="1">
      <c r="A7" s="468"/>
      <c r="B7" s="469"/>
    </row>
    <row r="8" spans="1:19" s="130" customFormat="1" ht="19.5" customHeight="1" thickBot="1">
      <c r="A8" s="128"/>
      <c r="B8" s="129" t="s">
        <v>61</v>
      </c>
      <c r="C8" s="129"/>
      <c r="D8" s="129"/>
      <c r="E8" s="129"/>
      <c r="F8" s="129" t="s">
        <v>105</v>
      </c>
      <c r="G8" s="129"/>
      <c r="H8" s="129"/>
      <c r="I8" s="129" t="s">
        <v>106</v>
      </c>
      <c r="J8" s="129"/>
      <c r="K8" s="129"/>
      <c r="L8" s="129" t="s">
        <v>107</v>
      </c>
      <c r="M8" s="129"/>
      <c r="N8" s="129"/>
      <c r="O8" s="129" t="s">
        <v>108</v>
      </c>
      <c r="P8" s="472" t="s">
        <v>112</v>
      </c>
      <c r="Q8" s="473"/>
      <c r="R8" s="474"/>
      <c r="S8" s="488" t="s">
        <v>32</v>
      </c>
    </row>
    <row r="9" spans="1:19" s="90" customFormat="1" ht="19.5" customHeight="1">
      <c r="A9" s="462" t="s">
        <v>0</v>
      </c>
      <c r="B9" s="486" t="s">
        <v>85</v>
      </c>
      <c r="C9" s="466" t="s">
        <v>86</v>
      </c>
      <c r="D9" s="464" t="s">
        <v>113</v>
      </c>
      <c r="E9" s="466" t="s">
        <v>114</v>
      </c>
      <c r="F9" s="482" t="s">
        <v>115</v>
      </c>
      <c r="G9" s="466" t="s">
        <v>183</v>
      </c>
      <c r="H9" s="466" t="s">
        <v>184</v>
      </c>
      <c r="I9" s="484" t="s">
        <v>185</v>
      </c>
      <c r="J9" s="466" t="s">
        <v>195</v>
      </c>
      <c r="K9" s="466" t="s">
        <v>196</v>
      </c>
      <c r="L9" s="482" t="s">
        <v>116</v>
      </c>
      <c r="M9" s="466" t="s">
        <v>117</v>
      </c>
      <c r="N9" s="466" t="s">
        <v>118</v>
      </c>
      <c r="O9" s="482" t="s">
        <v>119</v>
      </c>
      <c r="P9" s="475" t="s">
        <v>109</v>
      </c>
      <c r="Q9" s="475" t="s">
        <v>110</v>
      </c>
      <c r="R9" s="470" t="s">
        <v>111</v>
      </c>
      <c r="S9" s="489"/>
    </row>
    <row r="10" spans="1:19" s="90" customFormat="1" ht="19.5" customHeight="1" thickBot="1">
      <c r="A10" s="463"/>
      <c r="B10" s="487"/>
      <c r="C10" s="467"/>
      <c r="D10" s="465"/>
      <c r="E10" s="467"/>
      <c r="F10" s="483"/>
      <c r="G10" s="467"/>
      <c r="H10" s="467"/>
      <c r="I10" s="485"/>
      <c r="J10" s="467"/>
      <c r="K10" s="467"/>
      <c r="L10" s="483"/>
      <c r="M10" s="467"/>
      <c r="N10" s="467"/>
      <c r="O10" s="483"/>
      <c r="P10" s="476"/>
      <c r="Q10" s="476"/>
      <c r="R10" s="471"/>
      <c r="S10" s="489"/>
    </row>
    <row r="11" spans="1:19" s="54" customFormat="1" ht="24" customHeight="1">
      <c r="A11" s="190" t="s">
        <v>87</v>
      </c>
      <c r="B11" s="191" t="s">
        <v>133</v>
      </c>
      <c r="C11" s="192" t="s">
        <v>134</v>
      </c>
      <c r="D11" s="193">
        <v>300</v>
      </c>
      <c r="E11" s="193">
        <f>106200/1000</f>
        <v>106.2</v>
      </c>
      <c r="F11" s="235">
        <f>E11/D11</f>
        <v>0.35400000000000004</v>
      </c>
      <c r="G11" s="193">
        <v>300</v>
      </c>
      <c r="H11" s="210">
        <f>115200/1000</f>
        <v>115.2</v>
      </c>
      <c r="I11" s="211">
        <f>H11/G11</f>
        <v>0.384</v>
      </c>
      <c r="J11" s="194">
        <v>0</v>
      </c>
      <c r="K11" s="194">
        <v>0</v>
      </c>
      <c r="L11" s="195" t="e">
        <f>K11/J11</f>
        <v>#DIV/0!</v>
      </c>
      <c r="M11" s="194"/>
      <c r="N11" s="194"/>
      <c r="O11" s="195" t="e">
        <f>N11/M11</f>
        <v>#DIV/0!</v>
      </c>
      <c r="P11" s="195" t="e">
        <f>O11-F11</f>
        <v>#DIV/0!</v>
      </c>
      <c r="Q11" s="195" t="e">
        <f>O11-I11</f>
        <v>#DIV/0!</v>
      </c>
      <c r="R11" s="195" t="e">
        <f>O11-L11</f>
        <v>#DIV/0!</v>
      </c>
      <c r="S11" s="196" t="s">
        <v>79</v>
      </c>
    </row>
    <row r="12" spans="1:19" s="54" customFormat="1" ht="19.5" customHeight="1" thickBot="1">
      <c r="A12" s="84" t="s">
        <v>88</v>
      </c>
      <c r="B12" s="157" t="s">
        <v>89</v>
      </c>
      <c r="C12" s="188" t="s">
        <v>48</v>
      </c>
      <c r="D12" s="87"/>
      <c r="E12" s="87"/>
      <c r="F12" s="189"/>
      <c r="G12" s="87"/>
      <c r="H12" s="212"/>
      <c r="I12" s="213"/>
      <c r="J12" s="87"/>
      <c r="K12" s="87"/>
      <c r="L12" s="189"/>
      <c r="M12" s="87"/>
      <c r="N12" s="87"/>
      <c r="O12" s="189" t="e">
        <f>N12/M12</f>
        <v>#DIV/0!</v>
      </c>
      <c r="P12" s="189" t="e">
        <f>O12-F12</f>
        <v>#DIV/0!</v>
      </c>
      <c r="Q12" s="189" t="e">
        <f>O12-I12</f>
        <v>#DIV/0!</v>
      </c>
      <c r="R12" s="189" t="e">
        <f>O12-L12</f>
        <v>#DIV/0!</v>
      </c>
      <c r="S12" s="197" t="s">
        <v>79</v>
      </c>
    </row>
    <row r="13" spans="1:19" s="54" customFormat="1" ht="24.75" customHeight="1">
      <c r="A13" s="84" t="s">
        <v>47</v>
      </c>
      <c r="B13" s="154" t="s">
        <v>136</v>
      </c>
      <c r="C13" s="188" t="s">
        <v>186</v>
      </c>
      <c r="D13" s="87">
        <v>12</v>
      </c>
      <c r="E13" s="87">
        <f>2987027/1000</f>
        <v>2987.027</v>
      </c>
      <c r="F13" s="189">
        <f>E13/D13</f>
        <v>248.91891666666666</v>
      </c>
      <c r="G13" s="87">
        <v>4</v>
      </c>
      <c r="H13" s="212">
        <f>622673/1000</f>
        <v>622.673</v>
      </c>
      <c r="I13" s="213">
        <f>H13/G13</f>
        <v>155.66825</v>
      </c>
      <c r="J13" s="87">
        <v>8</v>
      </c>
      <c r="K13" s="87">
        <f>1313356/1000</f>
        <v>1313.356</v>
      </c>
      <c r="L13" s="195">
        <f>K13/J13</f>
        <v>164.1695</v>
      </c>
      <c r="M13" s="87"/>
      <c r="N13" s="87"/>
      <c r="O13" s="189" t="e">
        <f>N13/M13</f>
        <v>#DIV/0!</v>
      </c>
      <c r="P13" s="189" t="e">
        <f>O13-F13</f>
        <v>#DIV/0!</v>
      </c>
      <c r="Q13" s="189" t="e">
        <f>O13-I13</f>
        <v>#DIV/0!</v>
      </c>
      <c r="R13" s="189" t="e">
        <f>O13-L13</f>
        <v>#DIV/0!</v>
      </c>
      <c r="S13" s="197"/>
    </row>
    <row r="14" spans="1:19" s="54" customFormat="1" ht="19.5" customHeight="1">
      <c r="A14" s="84" t="s">
        <v>49</v>
      </c>
      <c r="B14" s="157" t="s">
        <v>89</v>
      </c>
      <c r="C14" s="188" t="s">
        <v>48</v>
      </c>
      <c r="D14" s="87"/>
      <c r="E14" s="87"/>
      <c r="F14" s="189"/>
      <c r="G14" s="87"/>
      <c r="H14" s="87"/>
      <c r="I14" s="189"/>
      <c r="J14" s="87"/>
      <c r="K14" s="87"/>
      <c r="L14" s="189"/>
      <c r="M14" s="87"/>
      <c r="N14" s="87"/>
      <c r="O14" s="189" t="e">
        <f>N14/M14</f>
        <v>#DIV/0!</v>
      </c>
      <c r="P14" s="189" t="e">
        <f>O14-F14</f>
        <v>#DIV/0!</v>
      </c>
      <c r="Q14" s="189" t="e">
        <f>O14-I14</f>
        <v>#DIV/0!</v>
      </c>
      <c r="R14" s="189" t="e">
        <f>O14-L14</f>
        <v>#DIV/0!</v>
      </c>
      <c r="S14" s="197" t="s">
        <v>79</v>
      </c>
    </row>
    <row r="15" spans="1:19" s="54" customFormat="1" ht="19.5" customHeight="1" thickBot="1">
      <c r="A15" s="198"/>
      <c r="B15" s="199"/>
      <c r="C15" s="200"/>
      <c r="D15" s="201"/>
      <c r="E15" s="201"/>
      <c r="F15" s="202"/>
      <c r="G15" s="201"/>
      <c r="H15" s="201"/>
      <c r="I15" s="202"/>
      <c r="J15" s="201"/>
      <c r="K15" s="201"/>
      <c r="L15" s="202"/>
      <c r="M15" s="201"/>
      <c r="N15" s="201"/>
      <c r="O15" s="202"/>
      <c r="P15" s="202"/>
      <c r="Q15" s="202"/>
      <c r="R15" s="202"/>
      <c r="S15" s="203"/>
    </row>
    <row r="16" s="41" customFormat="1" ht="19.5" customHeight="1" thickBot="1">
      <c r="B16" s="216"/>
    </row>
    <row r="17" spans="1:7" ht="19.5" customHeight="1" thickBot="1">
      <c r="A17" s="477" t="s">
        <v>97</v>
      </c>
      <c r="B17" s="478"/>
      <c r="C17" s="478"/>
      <c r="D17" s="478"/>
      <c r="E17" s="478"/>
      <c r="F17" s="478"/>
      <c r="G17" s="129" t="s">
        <v>61</v>
      </c>
    </row>
    <row r="18" spans="1:6" ht="37.5" customHeight="1">
      <c r="A18" s="177" t="s">
        <v>0</v>
      </c>
      <c r="B18" s="178" t="s">
        <v>85</v>
      </c>
      <c r="C18" s="179" t="s">
        <v>96</v>
      </c>
      <c r="D18" s="179" t="s">
        <v>193</v>
      </c>
      <c r="E18" s="179" t="s">
        <v>192</v>
      </c>
      <c r="F18" s="180" t="s">
        <v>32</v>
      </c>
    </row>
    <row r="19" spans="1:14" ht="57.75" customHeight="1">
      <c r="A19" s="206" t="s">
        <v>87</v>
      </c>
      <c r="B19" s="151" t="s">
        <v>146</v>
      </c>
      <c r="C19" s="155" t="s">
        <v>135</v>
      </c>
      <c r="D19" s="165">
        <v>28</v>
      </c>
      <c r="E19" s="79">
        <v>28</v>
      </c>
      <c r="F19" s="181" t="s">
        <v>137</v>
      </c>
      <c r="G19" s="170"/>
      <c r="H19" s="170"/>
      <c r="I19" s="170"/>
      <c r="J19" s="171"/>
      <c r="K19" s="171"/>
      <c r="L19" s="171"/>
      <c r="M19" s="172"/>
      <c r="N19" s="172"/>
    </row>
    <row r="20" spans="1:6" ht="19.5" customHeight="1">
      <c r="A20" s="207" t="s">
        <v>139</v>
      </c>
      <c r="B20" s="215" t="s">
        <v>89</v>
      </c>
      <c r="C20" s="156" t="s">
        <v>48</v>
      </c>
      <c r="D20" s="152"/>
      <c r="E20" s="153">
        <v>0</v>
      </c>
      <c r="F20" s="182"/>
    </row>
    <row r="21" spans="1:6" ht="54" customHeight="1">
      <c r="A21" s="206" t="s">
        <v>47</v>
      </c>
      <c r="B21" s="151" t="s">
        <v>194</v>
      </c>
      <c r="C21" s="163" t="s">
        <v>186</v>
      </c>
      <c r="D21" s="205">
        <f>4259482/1000</f>
        <v>4259.482</v>
      </c>
      <c r="E21" s="205">
        <f>D21</f>
        <v>4259.482</v>
      </c>
      <c r="F21" s="183"/>
    </row>
    <row r="22" spans="1:6" ht="39" customHeight="1">
      <c r="A22" s="206" t="s">
        <v>234</v>
      </c>
      <c r="B22" s="151" t="s">
        <v>199</v>
      </c>
      <c r="C22" s="163" t="s">
        <v>186</v>
      </c>
      <c r="D22" s="205">
        <f>265500/1000</f>
        <v>265.5</v>
      </c>
      <c r="E22" s="205">
        <f>D22</f>
        <v>265.5</v>
      </c>
      <c r="F22" s="183"/>
    </row>
    <row r="23" spans="1:6" ht="34.5" customHeight="1">
      <c r="A23" s="206" t="s">
        <v>49</v>
      </c>
      <c r="B23" s="154" t="s">
        <v>200</v>
      </c>
      <c r="C23" s="163" t="s">
        <v>186</v>
      </c>
      <c r="D23" s="205">
        <f>70990/1000</f>
        <v>70.99</v>
      </c>
      <c r="E23" s="205">
        <f>D23</f>
        <v>70.99</v>
      </c>
      <c r="F23" s="183"/>
    </row>
    <row r="24" spans="1:6" ht="31.5" customHeight="1">
      <c r="A24" s="206" t="s">
        <v>51</v>
      </c>
      <c r="B24" s="168" t="s">
        <v>163</v>
      </c>
      <c r="C24" s="163" t="s">
        <v>186</v>
      </c>
      <c r="D24" s="205">
        <f>(31004190+46965)/1000</f>
        <v>31051.155</v>
      </c>
      <c r="E24" s="205">
        <f>D24</f>
        <v>31051.155</v>
      </c>
      <c r="F24" s="183"/>
    </row>
    <row r="25" spans="1:12" ht="15" customHeight="1">
      <c r="A25" s="206" t="s">
        <v>82</v>
      </c>
      <c r="B25" s="166" t="s">
        <v>89</v>
      </c>
      <c r="C25" s="163" t="s">
        <v>150</v>
      </c>
      <c r="D25" s="236"/>
      <c r="E25" s="205"/>
      <c r="F25" s="183"/>
      <c r="G25" s="174"/>
      <c r="H25" s="175"/>
      <c r="I25" s="176"/>
      <c r="J25" s="176"/>
      <c r="K25" s="176"/>
      <c r="L25" s="176"/>
    </row>
    <row r="26" spans="1:12" s="41" customFormat="1" ht="36.75" customHeight="1">
      <c r="A26" s="207" t="s">
        <v>140</v>
      </c>
      <c r="B26" s="158" t="s">
        <v>158</v>
      </c>
      <c r="C26" s="159" t="s">
        <v>159</v>
      </c>
      <c r="D26" s="237">
        <v>50</v>
      </c>
      <c r="E26" s="205">
        <f>D26</f>
        <v>50</v>
      </c>
      <c r="F26" s="160"/>
      <c r="G26" s="171"/>
      <c r="H26" s="171"/>
      <c r="I26" s="171"/>
      <c r="J26" s="171"/>
      <c r="K26" s="171"/>
      <c r="L26" s="171"/>
    </row>
    <row r="27" spans="1:12" s="41" customFormat="1" ht="15.75" customHeight="1">
      <c r="A27" s="206" t="s">
        <v>141</v>
      </c>
      <c r="B27" s="166" t="s">
        <v>89</v>
      </c>
      <c r="C27" s="163" t="s">
        <v>48</v>
      </c>
      <c r="D27" s="236"/>
      <c r="E27" s="205">
        <v>0</v>
      </c>
      <c r="F27" s="184"/>
      <c r="G27" s="171"/>
      <c r="H27" s="171"/>
      <c r="I27" s="171"/>
      <c r="J27" s="171"/>
      <c r="K27" s="171"/>
      <c r="L27" s="171"/>
    </row>
    <row r="28" spans="1:12" s="41" customFormat="1" ht="45" customHeight="1">
      <c r="A28" s="206" t="s">
        <v>142</v>
      </c>
      <c r="B28" s="158" t="s">
        <v>157</v>
      </c>
      <c r="C28" s="163" t="s">
        <v>186</v>
      </c>
      <c r="D28" s="205">
        <f>10880/1000</f>
        <v>10.88</v>
      </c>
      <c r="E28" s="205">
        <f>10880/1000</f>
        <v>10.88</v>
      </c>
      <c r="F28" s="184"/>
      <c r="G28" s="171"/>
      <c r="H28" s="171"/>
      <c r="I28" s="171"/>
      <c r="J28" s="171"/>
      <c r="K28" s="171"/>
      <c r="L28" s="171"/>
    </row>
    <row r="29" spans="1:12" s="41" customFormat="1" ht="50.25" customHeight="1">
      <c r="A29" s="206" t="s">
        <v>105</v>
      </c>
      <c r="B29" s="154" t="s">
        <v>160</v>
      </c>
      <c r="C29" s="163" t="s">
        <v>186</v>
      </c>
      <c r="D29" s="205">
        <f>(4773076+13600)/1000</f>
        <v>4786.676</v>
      </c>
      <c r="E29" s="205">
        <f>D29</f>
        <v>4786.676</v>
      </c>
      <c r="F29" s="184"/>
      <c r="G29" s="171"/>
      <c r="H29" s="171"/>
      <c r="I29" s="171"/>
      <c r="J29" s="171"/>
      <c r="K29" s="171"/>
      <c r="L29" s="171"/>
    </row>
    <row r="30" spans="1:12" s="41" customFormat="1" ht="15" customHeight="1">
      <c r="A30" s="206" t="s">
        <v>143</v>
      </c>
      <c r="B30" s="166" t="s">
        <v>89</v>
      </c>
      <c r="C30" s="163" t="s">
        <v>48</v>
      </c>
      <c r="D30" s="205"/>
      <c r="E30" s="205">
        <v>0</v>
      </c>
      <c r="F30" s="183"/>
      <c r="G30" s="171"/>
      <c r="H30" s="171"/>
      <c r="I30" s="171"/>
      <c r="J30" s="171"/>
      <c r="K30" s="171"/>
      <c r="L30" s="171"/>
    </row>
    <row r="31" spans="1:12" s="41" customFormat="1" ht="35.25" customHeight="1">
      <c r="A31" s="208" t="s">
        <v>144</v>
      </c>
      <c r="B31" s="161" t="s">
        <v>147</v>
      </c>
      <c r="C31" s="159" t="s">
        <v>156</v>
      </c>
      <c r="D31" s="204" t="s">
        <v>153</v>
      </c>
      <c r="E31" s="204"/>
      <c r="F31" s="162"/>
      <c r="G31" s="173"/>
      <c r="H31" s="173"/>
      <c r="I31" s="173"/>
      <c r="J31" s="173"/>
      <c r="K31" s="173"/>
      <c r="L31" s="173"/>
    </row>
    <row r="32" spans="1:12" s="41" customFormat="1" ht="19.5" customHeight="1">
      <c r="A32" s="206" t="s">
        <v>203</v>
      </c>
      <c r="B32" s="166" t="s">
        <v>89</v>
      </c>
      <c r="C32" s="163" t="s">
        <v>48</v>
      </c>
      <c r="D32" s="236"/>
      <c r="E32" s="205">
        <v>0</v>
      </c>
      <c r="F32" s="183"/>
      <c r="G32" s="176"/>
      <c r="H32" s="176"/>
      <c r="I32" s="176"/>
      <c r="J32" s="176"/>
      <c r="K32" s="176"/>
      <c r="L32" s="176"/>
    </row>
    <row r="33" spans="1:12" s="41" customFormat="1" ht="22.5" customHeight="1">
      <c r="A33" s="206" t="s">
        <v>145</v>
      </c>
      <c r="B33" s="161" t="s">
        <v>161</v>
      </c>
      <c r="C33" s="163" t="s">
        <v>186</v>
      </c>
      <c r="D33" s="205">
        <f>983802/1000</f>
        <v>983.802</v>
      </c>
      <c r="E33" s="205">
        <f>D33</f>
        <v>983.802</v>
      </c>
      <c r="F33" s="183"/>
      <c r="G33" s="176"/>
      <c r="H33" s="176"/>
      <c r="I33" s="176"/>
      <c r="J33" s="176"/>
      <c r="K33" s="176"/>
      <c r="L33" s="176"/>
    </row>
    <row r="34" spans="1:12" s="41" customFormat="1" ht="23.25" customHeight="1">
      <c r="A34" s="206" t="s">
        <v>166</v>
      </c>
      <c r="B34" s="161" t="s">
        <v>162</v>
      </c>
      <c r="C34" s="163" t="s">
        <v>186</v>
      </c>
      <c r="D34" s="205">
        <f>(2542932+16850)/1000</f>
        <v>2559.782</v>
      </c>
      <c r="E34" s="205">
        <f>D34</f>
        <v>2559.782</v>
      </c>
      <c r="F34" s="183"/>
      <c r="G34" s="176"/>
      <c r="H34" s="233"/>
      <c r="I34" s="176"/>
      <c r="J34" s="176"/>
      <c r="K34" s="176"/>
      <c r="L34" s="176"/>
    </row>
    <row r="35" spans="1:12" s="41" customFormat="1" ht="17.25" customHeight="1">
      <c r="A35" s="206" t="s">
        <v>167</v>
      </c>
      <c r="B35" s="166" t="s">
        <v>89</v>
      </c>
      <c r="C35" s="169" t="s">
        <v>48</v>
      </c>
      <c r="D35" s="205"/>
      <c r="E35" s="205"/>
      <c r="F35" s="183"/>
      <c r="G35" s="176"/>
      <c r="H35" s="176"/>
      <c r="I35" s="176"/>
      <c r="J35" s="176"/>
      <c r="K35" s="176"/>
      <c r="L35" s="176"/>
    </row>
    <row r="36" spans="1:12" s="41" customFormat="1" ht="32.25" customHeight="1">
      <c r="A36" s="206" t="s">
        <v>168</v>
      </c>
      <c r="B36" s="154" t="s">
        <v>148</v>
      </c>
      <c r="C36" s="155" t="s">
        <v>151</v>
      </c>
      <c r="D36" s="205" t="s">
        <v>154</v>
      </c>
      <c r="E36" s="205"/>
      <c r="F36" s="185"/>
      <c r="G36" s="176"/>
      <c r="H36" s="176"/>
      <c r="I36" s="176"/>
      <c r="J36" s="176"/>
      <c r="K36" s="176"/>
      <c r="L36" s="176"/>
    </row>
    <row r="37" spans="1:12" s="41" customFormat="1" ht="29.25" customHeight="1">
      <c r="A37" s="206" t="s">
        <v>169</v>
      </c>
      <c r="B37" s="154" t="s">
        <v>148</v>
      </c>
      <c r="C37" s="163" t="s">
        <v>186</v>
      </c>
      <c r="D37" s="205">
        <f>62432/1000</f>
        <v>62.432</v>
      </c>
      <c r="E37" s="205">
        <f>D37</f>
        <v>62.432</v>
      </c>
      <c r="F37" s="185"/>
      <c r="G37" s="176"/>
      <c r="H37" s="176"/>
      <c r="I37" s="176"/>
      <c r="J37" s="176"/>
      <c r="K37" s="176"/>
      <c r="L37" s="176"/>
    </row>
    <row r="38" spans="1:12" s="41" customFormat="1" ht="15" customHeight="1">
      <c r="A38" s="206" t="s">
        <v>170</v>
      </c>
      <c r="B38" s="166" t="s">
        <v>89</v>
      </c>
      <c r="C38" s="163" t="s">
        <v>48</v>
      </c>
      <c r="D38" s="236"/>
      <c r="E38" s="205">
        <v>0</v>
      </c>
      <c r="F38" s="183"/>
      <c r="G38" s="176"/>
      <c r="H38" s="176"/>
      <c r="I38" s="176"/>
      <c r="J38" s="176"/>
      <c r="K38" s="176"/>
      <c r="L38" s="176"/>
    </row>
    <row r="39" spans="1:12" s="41" customFormat="1" ht="28.5" customHeight="1">
      <c r="A39" s="206" t="s">
        <v>171</v>
      </c>
      <c r="B39" s="154" t="s">
        <v>149</v>
      </c>
      <c r="C39" s="155" t="s">
        <v>152</v>
      </c>
      <c r="D39" s="236">
        <v>3</v>
      </c>
      <c r="E39" s="205">
        <v>3</v>
      </c>
      <c r="F39" s="185"/>
      <c r="G39" s="176"/>
      <c r="H39" s="176"/>
      <c r="I39" s="176"/>
      <c r="J39" s="176"/>
      <c r="K39" s="176"/>
      <c r="L39" s="176"/>
    </row>
    <row r="40" spans="1:12" s="41" customFormat="1" ht="32.25" customHeight="1">
      <c r="A40" s="206" t="s">
        <v>172</v>
      </c>
      <c r="B40" s="154" t="s">
        <v>149</v>
      </c>
      <c r="C40" s="163" t="s">
        <v>186</v>
      </c>
      <c r="D40" s="205">
        <f>742599/1000</f>
        <v>742.599</v>
      </c>
      <c r="E40" s="205">
        <f>D40</f>
        <v>742.599</v>
      </c>
      <c r="F40" s="185"/>
      <c r="G40" s="176"/>
      <c r="H40" s="176"/>
      <c r="I40" s="176"/>
      <c r="J40" s="176"/>
      <c r="K40" s="176"/>
      <c r="L40" s="176"/>
    </row>
    <row r="41" spans="1:12" s="41" customFormat="1" ht="14.25" customHeight="1">
      <c r="A41" s="206" t="s">
        <v>173</v>
      </c>
      <c r="B41" s="167" t="s">
        <v>89</v>
      </c>
      <c r="C41" s="163" t="s">
        <v>48</v>
      </c>
      <c r="D41" s="236"/>
      <c r="E41" s="205">
        <v>0</v>
      </c>
      <c r="F41" s="183"/>
      <c r="G41" s="176"/>
      <c r="H41" s="176"/>
      <c r="I41" s="176"/>
      <c r="J41" s="176"/>
      <c r="K41" s="176"/>
      <c r="L41" s="176"/>
    </row>
    <row r="42" spans="1:12" s="41" customFormat="1" ht="26.25" customHeight="1">
      <c r="A42" s="206" t="s">
        <v>205</v>
      </c>
      <c r="B42" s="154" t="s">
        <v>202</v>
      </c>
      <c r="C42" s="155" t="s">
        <v>138</v>
      </c>
      <c r="D42" s="205">
        <v>3</v>
      </c>
      <c r="E42" s="205">
        <v>3</v>
      </c>
      <c r="F42" s="185"/>
      <c r="G42" s="176"/>
      <c r="H42" s="176"/>
      <c r="I42" s="176"/>
      <c r="J42" s="176"/>
      <c r="K42" s="176"/>
      <c r="L42" s="176"/>
    </row>
    <row r="43" spans="1:12" s="41" customFormat="1" ht="39" customHeight="1">
      <c r="A43" s="206" t="s">
        <v>174</v>
      </c>
      <c r="B43" s="154" t="s">
        <v>164</v>
      </c>
      <c r="C43" s="163" t="s">
        <v>186</v>
      </c>
      <c r="D43" s="205">
        <f>(485806+13250)/1000</f>
        <v>499.056</v>
      </c>
      <c r="E43" s="205">
        <f>499056/1000</f>
        <v>499.056</v>
      </c>
      <c r="F43" s="185"/>
      <c r="G43" s="176"/>
      <c r="H43" s="176"/>
      <c r="I43" s="176"/>
      <c r="J43" s="176"/>
      <c r="K43" s="176"/>
      <c r="L43" s="176"/>
    </row>
    <row r="44" spans="1:12" s="41" customFormat="1" ht="13.5" customHeight="1">
      <c r="A44" s="206" t="s">
        <v>175</v>
      </c>
      <c r="B44" s="167" t="s">
        <v>89</v>
      </c>
      <c r="C44" s="163" t="s">
        <v>48</v>
      </c>
      <c r="D44" s="236"/>
      <c r="E44" s="205">
        <v>0</v>
      </c>
      <c r="F44" s="183"/>
      <c r="G44" s="176"/>
      <c r="H44" s="176"/>
      <c r="I44" s="176"/>
      <c r="J44" s="176"/>
      <c r="K44" s="176"/>
      <c r="L44" s="176"/>
    </row>
    <row r="45" spans="1:12" s="41" customFormat="1" ht="21.75" customHeight="1">
      <c r="A45" s="206" t="s">
        <v>207</v>
      </c>
      <c r="B45" s="167" t="s">
        <v>165</v>
      </c>
      <c r="C45" s="163" t="s">
        <v>186</v>
      </c>
      <c r="D45" s="205">
        <f>741250/1000</f>
        <v>741.25</v>
      </c>
      <c r="E45" s="205">
        <f>D45</f>
        <v>741.25</v>
      </c>
      <c r="F45" s="183"/>
      <c r="G45" s="176"/>
      <c r="H45" s="176"/>
      <c r="I45" s="176"/>
      <c r="J45" s="176"/>
      <c r="K45" s="176"/>
      <c r="L45" s="176"/>
    </row>
    <row r="46" spans="1:12" s="41" customFormat="1" ht="13.5" customHeight="1">
      <c r="A46" s="228" t="s">
        <v>208</v>
      </c>
      <c r="B46" s="167" t="s">
        <v>89</v>
      </c>
      <c r="C46" s="163" t="s">
        <v>48</v>
      </c>
      <c r="D46" s="238"/>
      <c r="E46" s="238"/>
      <c r="F46" s="229"/>
      <c r="G46" s="176"/>
      <c r="H46" s="233"/>
      <c r="I46" s="176"/>
      <c r="J46" s="176"/>
      <c r="K46" s="176"/>
      <c r="L46" s="176"/>
    </row>
    <row r="47" spans="1:12" s="41" customFormat="1" ht="21" customHeight="1">
      <c r="A47" s="228" t="s">
        <v>204</v>
      </c>
      <c r="B47" s="241" t="s">
        <v>201</v>
      </c>
      <c r="C47" s="230" t="s">
        <v>186</v>
      </c>
      <c r="D47" s="238">
        <f>205237/1000</f>
        <v>205.237</v>
      </c>
      <c r="E47" s="205">
        <f>D47</f>
        <v>205.237</v>
      </c>
      <c r="F47" s="229"/>
      <c r="G47" s="176"/>
      <c r="H47" s="176"/>
      <c r="I47" s="176"/>
      <c r="J47" s="176"/>
      <c r="K47" s="176"/>
      <c r="L47" s="176"/>
    </row>
    <row r="48" spans="1:12" s="41" customFormat="1" ht="15" customHeight="1" thickBot="1">
      <c r="A48" s="209" t="s">
        <v>235</v>
      </c>
      <c r="B48" s="242" t="s">
        <v>89</v>
      </c>
      <c r="C48" s="186" t="s">
        <v>48</v>
      </c>
      <c r="D48" s="239"/>
      <c r="E48" s="240"/>
      <c r="F48" s="187"/>
      <c r="G48" s="480"/>
      <c r="H48" s="481"/>
      <c r="I48" s="176"/>
      <c r="J48" s="176"/>
      <c r="K48" s="176"/>
      <c r="L48" s="176"/>
    </row>
    <row r="49" spans="1:12" s="41" customFormat="1" ht="19.5" customHeight="1" thickBot="1">
      <c r="A49" s="34"/>
      <c r="B49" s="164"/>
      <c r="C49" s="34"/>
      <c r="D49" s="34"/>
      <c r="E49" s="78"/>
      <c r="F49" s="34"/>
      <c r="G49" s="176"/>
      <c r="H49" s="176"/>
      <c r="I49" s="176"/>
      <c r="J49" s="176"/>
      <c r="K49" s="176"/>
      <c r="L49" s="176"/>
    </row>
    <row r="50" spans="1:9" ht="42" customHeight="1">
      <c r="A50" s="451" t="s">
        <v>176</v>
      </c>
      <c r="B50" s="452"/>
      <c r="C50" s="217" t="s">
        <v>9</v>
      </c>
      <c r="D50" s="408" t="s">
        <v>187</v>
      </c>
      <c r="E50" s="409"/>
      <c r="F50" s="457" t="s">
        <v>177</v>
      </c>
      <c r="G50" s="217" t="s">
        <v>9</v>
      </c>
      <c r="H50" s="460" t="s">
        <v>188</v>
      </c>
      <c r="I50" s="461"/>
    </row>
    <row r="51" spans="1:9" ht="39" customHeight="1">
      <c r="A51" s="453"/>
      <c r="B51" s="454"/>
      <c r="C51" s="73" t="s">
        <v>26</v>
      </c>
      <c r="D51" s="449"/>
      <c r="E51" s="450"/>
      <c r="F51" s="458"/>
      <c r="G51" s="73" t="s">
        <v>26</v>
      </c>
      <c r="H51" s="449"/>
      <c r="I51" s="479"/>
    </row>
    <row r="52" spans="1:9" ht="15" customHeight="1" thickBot="1">
      <c r="A52" s="455"/>
      <c r="B52" s="456"/>
      <c r="C52" s="218" t="s">
        <v>27</v>
      </c>
      <c r="D52" s="431"/>
      <c r="E52" s="432"/>
      <c r="F52" s="459"/>
      <c r="G52" s="218" t="s">
        <v>27</v>
      </c>
      <c r="H52" s="431"/>
      <c r="I52" s="43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31">
    <mergeCell ref="S8:S10"/>
    <mergeCell ref="G9:G10"/>
    <mergeCell ref="M9:M10"/>
    <mergeCell ref="K9:K10"/>
    <mergeCell ref="L9:L10"/>
    <mergeCell ref="J9:J10"/>
    <mergeCell ref="Q9:Q10"/>
    <mergeCell ref="D52:E52"/>
    <mergeCell ref="H52:I52"/>
    <mergeCell ref="G48:H48"/>
    <mergeCell ref="F9:F10"/>
    <mergeCell ref="I9:I10"/>
    <mergeCell ref="O9:O10"/>
    <mergeCell ref="A7:B7"/>
    <mergeCell ref="R9:R10"/>
    <mergeCell ref="P8:R8"/>
    <mergeCell ref="N9:N10"/>
    <mergeCell ref="P9:P10"/>
    <mergeCell ref="H9:H10"/>
    <mergeCell ref="B9:B10"/>
    <mergeCell ref="C9:C10"/>
    <mergeCell ref="A50:B52"/>
    <mergeCell ref="D50:E50"/>
    <mergeCell ref="F50:F52"/>
    <mergeCell ref="H50:I50"/>
    <mergeCell ref="D51:E51"/>
    <mergeCell ref="A9:A10"/>
    <mergeCell ref="D9:D10"/>
    <mergeCell ref="E9:E10"/>
    <mergeCell ref="A17:F17"/>
    <mergeCell ref="H51:I5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0"/>
  <sheetViews>
    <sheetView zoomScale="80" zoomScaleNormal="80" zoomScalePageLayoutView="0" workbookViewId="0" topLeftCell="A1">
      <selection activeCell="J52" sqref="J52"/>
    </sheetView>
  </sheetViews>
  <sheetFormatPr defaultColWidth="9.140625" defaultRowHeight="12.75"/>
  <cols>
    <col min="1" max="1" width="12.7109375" style="26" customWidth="1"/>
    <col min="2" max="2" width="61.140625" style="26" bestFit="1" customWidth="1"/>
    <col min="3" max="3" width="22.421875" style="0" customWidth="1"/>
    <col min="4" max="4" width="27.57421875" style="0" customWidth="1"/>
    <col min="5" max="5" width="14.28125" style="353" customWidth="1"/>
    <col min="6" max="6" width="13.57421875" style="353" customWidth="1"/>
    <col min="7" max="7" width="13.421875" style="353" customWidth="1"/>
    <col min="8" max="8" width="12.00390625" style="26" customWidth="1"/>
    <col min="9" max="9" width="12.8515625" style="26" customWidth="1"/>
    <col min="10" max="10" width="45.8515625" style="93" customWidth="1"/>
  </cols>
  <sheetData>
    <row r="1" spans="1:2" ht="12.75">
      <c r="A1" s="214" t="s">
        <v>189</v>
      </c>
      <c r="B1"/>
    </row>
    <row r="2" spans="1:10" s="81" customFormat="1" ht="15.75">
      <c r="A2" s="72" t="s">
        <v>100</v>
      </c>
      <c r="B2" s="30"/>
      <c r="C2" s="251"/>
      <c r="D2" s="25"/>
      <c r="E2" s="354"/>
      <c r="F2" s="354"/>
      <c r="G2" s="354"/>
      <c r="H2" s="30"/>
      <c r="I2" s="30"/>
      <c r="J2" s="24"/>
    </row>
    <row r="3" spans="1:10" s="93" customFormat="1" ht="18.75" customHeight="1">
      <c r="A3" s="72" t="s">
        <v>206</v>
      </c>
      <c r="B3" s="72"/>
      <c r="C3" s="252"/>
      <c r="D3" s="253"/>
      <c r="E3" s="355"/>
      <c r="F3" s="355"/>
      <c r="G3" s="355"/>
      <c r="H3" s="11"/>
      <c r="I3" s="11"/>
      <c r="J3" s="253"/>
    </row>
    <row r="4" spans="1:10" ht="13.5" thickBot="1">
      <c r="A4" s="254"/>
      <c r="B4" s="254"/>
      <c r="C4" s="255"/>
      <c r="D4" s="255"/>
      <c r="E4" s="356"/>
      <c r="F4" s="356"/>
      <c r="G4" s="356"/>
      <c r="H4" s="254"/>
      <c r="I4" s="254"/>
      <c r="J4" s="253"/>
    </row>
    <row r="5" spans="1:10" s="91" customFormat="1" ht="33.75" customHeight="1">
      <c r="A5" s="256" t="s">
        <v>65</v>
      </c>
      <c r="B5" s="257" t="s">
        <v>126</v>
      </c>
      <c r="C5" s="258" t="s">
        <v>50</v>
      </c>
      <c r="D5" s="493" t="s">
        <v>130</v>
      </c>
      <c r="E5" s="494"/>
      <c r="F5" s="494"/>
      <c r="G5" s="494"/>
      <c r="H5" s="494"/>
      <c r="I5" s="495"/>
      <c r="J5" s="259" t="s">
        <v>32</v>
      </c>
    </row>
    <row r="6" spans="1:10" s="91" customFormat="1" ht="33.75" customHeight="1">
      <c r="A6" s="260" t="s">
        <v>69</v>
      </c>
      <c r="B6" s="261" t="s">
        <v>181</v>
      </c>
      <c r="C6" s="262" t="s">
        <v>197</v>
      </c>
      <c r="D6" s="503" t="s">
        <v>231</v>
      </c>
      <c r="E6" s="504"/>
      <c r="F6" s="504"/>
      <c r="G6" s="504"/>
      <c r="H6" s="504"/>
      <c r="I6" s="505"/>
      <c r="J6" s="263" t="s">
        <v>80</v>
      </c>
    </row>
    <row r="7" spans="1:10" s="91" customFormat="1" ht="15.75" customHeight="1">
      <c r="A7" s="264"/>
      <c r="B7" s="265"/>
      <c r="C7" s="266"/>
      <c r="D7" s="492" t="s">
        <v>84</v>
      </c>
      <c r="E7" s="492"/>
      <c r="F7" s="492"/>
      <c r="G7" s="492"/>
      <c r="H7" s="492"/>
      <c r="I7" s="492"/>
      <c r="J7" s="267" t="s">
        <v>80</v>
      </c>
    </row>
    <row r="8" spans="1:10" s="92" customFormat="1" ht="63.75">
      <c r="A8" s="490" t="s">
        <v>238</v>
      </c>
      <c r="B8" s="491"/>
      <c r="C8" s="268" t="s">
        <v>81</v>
      </c>
      <c r="D8" s="269" t="s">
        <v>239</v>
      </c>
      <c r="E8" s="357" t="s">
        <v>78</v>
      </c>
      <c r="F8" s="376" t="s">
        <v>91</v>
      </c>
      <c r="G8" s="376" t="s">
        <v>92</v>
      </c>
      <c r="H8" s="270" t="s">
        <v>198</v>
      </c>
      <c r="I8" s="271" t="s">
        <v>83</v>
      </c>
      <c r="J8" s="272"/>
    </row>
    <row r="9" spans="1:10" s="91" customFormat="1" ht="28.5" customHeight="1">
      <c r="A9" s="273" t="s">
        <v>70</v>
      </c>
      <c r="B9" s="350" t="s">
        <v>182</v>
      </c>
      <c r="C9" s="274"/>
      <c r="D9" s="275"/>
      <c r="E9" s="358"/>
      <c r="F9" s="367"/>
      <c r="G9" s="384"/>
      <c r="H9" s="276"/>
      <c r="I9" s="277"/>
      <c r="J9" s="278" t="s">
        <v>80</v>
      </c>
    </row>
    <row r="10" spans="1:10" s="91" customFormat="1" ht="15" customHeight="1">
      <c r="A10" s="273"/>
      <c r="B10" s="279"/>
      <c r="C10" s="261" t="s">
        <v>87</v>
      </c>
      <c r="D10" s="346" t="s">
        <v>132</v>
      </c>
      <c r="E10" s="359">
        <v>300</v>
      </c>
      <c r="F10" s="363">
        <v>300</v>
      </c>
      <c r="G10" s="385">
        <v>300</v>
      </c>
      <c r="H10" s="348">
        <v>300</v>
      </c>
      <c r="I10" s="280">
        <f>H10/G10</f>
        <v>1</v>
      </c>
      <c r="J10" s="278" t="s">
        <v>80</v>
      </c>
    </row>
    <row r="11" spans="1:10" s="91" customFormat="1" ht="15" customHeight="1">
      <c r="A11" s="273"/>
      <c r="B11" s="266"/>
      <c r="C11" s="261"/>
      <c r="D11" s="346"/>
      <c r="E11" s="360"/>
      <c r="F11" s="363"/>
      <c r="G11" s="385"/>
      <c r="H11" s="348"/>
      <c r="I11" s="280" t="e">
        <f aca="true" t="shared" si="0" ref="I11:I16">H11/G11</f>
        <v>#DIV/0!</v>
      </c>
      <c r="J11" s="278" t="s">
        <v>80</v>
      </c>
    </row>
    <row r="12" spans="1:10" s="91" customFormat="1" ht="15" customHeight="1">
      <c r="A12" s="273"/>
      <c r="B12" s="266"/>
      <c r="C12" s="261" t="s">
        <v>80</v>
      </c>
      <c r="D12" s="346" t="s">
        <v>73</v>
      </c>
      <c r="E12" s="361"/>
      <c r="F12" s="363"/>
      <c r="G12" s="385"/>
      <c r="H12" s="348"/>
      <c r="I12" s="280" t="e">
        <f t="shared" si="0"/>
        <v>#DIV/0!</v>
      </c>
      <c r="J12" s="278" t="s">
        <v>80</v>
      </c>
    </row>
    <row r="13" spans="1:10" s="91" customFormat="1" ht="33" customHeight="1">
      <c r="A13" s="273" t="s">
        <v>71</v>
      </c>
      <c r="B13" s="350" t="s">
        <v>136</v>
      </c>
      <c r="C13" s="265" t="s">
        <v>47</v>
      </c>
      <c r="D13" s="349"/>
      <c r="E13" s="362"/>
      <c r="F13" s="377"/>
      <c r="G13" s="386"/>
      <c r="H13" s="281"/>
      <c r="I13" s="281"/>
      <c r="J13" s="278" t="s">
        <v>80</v>
      </c>
    </row>
    <row r="14" spans="1:10" s="91" customFormat="1" ht="15" customHeight="1">
      <c r="A14" s="282"/>
      <c r="B14" s="266"/>
      <c r="C14" s="261" t="s">
        <v>80</v>
      </c>
      <c r="D14" s="347" t="s">
        <v>155</v>
      </c>
      <c r="E14" s="363">
        <f>2987027/1000</f>
        <v>2987.027</v>
      </c>
      <c r="F14" s="378">
        <f>3500000/1000</f>
        <v>3500</v>
      </c>
      <c r="G14" s="378">
        <f>3500000/1000</f>
        <v>3500</v>
      </c>
      <c r="H14" s="283">
        <f>+'Aneksi nr. 3'!K13</f>
        <v>1313.356</v>
      </c>
      <c r="I14" s="284">
        <f t="shared" si="0"/>
        <v>0.3752445714285714</v>
      </c>
      <c r="J14" s="285" t="s">
        <v>80</v>
      </c>
    </row>
    <row r="15" spans="1:10" s="91" customFormat="1" ht="15" customHeight="1">
      <c r="A15" s="286"/>
      <c r="B15" s="266"/>
      <c r="C15" s="261" t="s">
        <v>80</v>
      </c>
      <c r="D15" s="261" t="s">
        <v>73</v>
      </c>
      <c r="E15" s="364"/>
      <c r="F15" s="378"/>
      <c r="G15" s="378"/>
      <c r="H15" s="287"/>
      <c r="I15" s="284" t="e">
        <f t="shared" si="0"/>
        <v>#DIV/0!</v>
      </c>
      <c r="J15" s="285" t="s">
        <v>80</v>
      </c>
    </row>
    <row r="16" spans="1:10" s="91" customFormat="1" ht="15" customHeight="1">
      <c r="A16" s="286"/>
      <c r="B16" s="266"/>
      <c r="C16" s="261" t="s">
        <v>80</v>
      </c>
      <c r="D16" s="261" t="s">
        <v>73</v>
      </c>
      <c r="E16" s="364"/>
      <c r="F16" s="378"/>
      <c r="G16" s="378"/>
      <c r="H16" s="287"/>
      <c r="I16" s="284" t="e">
        <f t="shared" si="0"/>
        <v>#DIV/0!</v>
      </c>
      <c r="J16" s="285" t="s">
        <v>80</v>
      </c>
    </row>
    <row r="17" spans="1:10" s="91" customFormat="1" ht="15" customHeight="1">
      <c r="A17" s="288"/>
      <c r="B17" s="289"/>
      <c r="C17" s="289"/>
      <c r="D17" s="289"/>
      <c r="E17" s="365"/>
      <c r="F17" s="379"/>
      <c r="G17" s="379"/>
      <c r="H17" s="290"/>
      <c r="I17" s="291"/>
      <c r="J17" s="292"/>
    </row>
    <row r="18" spans="1:10" s="91" customFormat="1" ht="15" customHeight="1">
      <c r="A18" s="288"/>
      <c r="B18" s="289"/>
      <c r="C18" s="289"/>
      <c r="D18" s="289"/>
      <c r="E18" s="365"/>
      <c r="F18" s="379"/>
      <c r="G18" s="379"/>
      <c r="H18" s="290"/>
      <c r="I18" s="291"/>
      <c r="J18" s="292"/>
    </row>
    <row r="19" spans="1:10" s="91" customFormat="1" ht="31.5" customHeight="1">
      <c r="A19" s="293" t="s">
        <v>65</v>
      </c>
      <c r="B19" s="294" t="s">
        <v>126</v>
      </c>
      <c r="C19" s="295" t="s">
        <v>50</v>
      </c>
      <c r="D19" s="502" t="s">
        <v>130</v>
      </c>
      <c r="E19" s="502"/>
      <c r="F19" s="502"/>
      <c r="G19" s="502"/>
      <c r="H19" s="502"/>
      <c r="I19" s="502"/>
      <c r="J19" s="295" t="s">
        <v>32</v>
      </c>
    </row>
    <row r="20" spans="1:10" s="91" customFormat="1" ht="29.25" customHeight="1">
      <c r="A20" s="296" t="s">
        <v>69</v>
      </c>
      <c r="B20" s="350" t="s">
        <v>181</v>
      </c>
      <c r="C20" s="295" t="s">
        <v>197</v>
      </c>
      <c r="D20" s="506" t="s">
        <v>232</v>
      </c>
      <c r="E20" s="506"/>
      <c r="F20" s="506"/>
      <c r="G20" s="506"/>
      <c r="H20" s="506"/>
      <c r="I20" s="506"/>
      <c r="J20" s="263" t="s">
        <v>80</v>
      </c>
    </row>
    <row r="21" spans="1:11" s="91" customFormat="1" ht="15" customHeight="1">
      <c r="A21" s="264"/>
      <c r="B21" s="265"/>
      <c r="C21" s="266"/>
      <c r="D21" s="492" t="s">
        <v>84</v>
      </c>
      <c r="E21" s="492"/>
      <c r="F21" s="492"/>
      <c r="G21" s="492"/>
      <c r="H21" s="492"/>
      <c r="I21" s="492"/>
      <c r="J21" s="267" t="s">
        <v>80</v>
      </c>
      <c r="K21" s="250"/>
    </row>
    <row r="22" spans="1:10" s="91" customFormat="1" ht="36.75" customHeight="1">
      <c r="A22" s="297" t="s">
        <v>72</v>
      </c>
      <c r="B22" s="350" t="s">
        <v>255</v>
      </c>
      <c r="C22" s="298" t="s">
        <v>80</v>
      </c>
      <c r="D22" s="299" t="s">
        <v>73</v>
      </c>
      <c r="E22" s="366"/>
      <c r="F22" s="380"/>
      <c r="G22" s="387"/>
      <c r="H22" s="300"/>
      <c r="I22" s="301"/>
      <c r="J22" s="302" t="s">
        <v>80</v>
      </c>
    </row>
    <row r="23" spans="1:10" s="91" customFormat="1" ht="27" customHeight="1">
      <c r="A23" s="286"/>
      <c r="B23" s="303"/>
      <c r="C23" s="265" t="s">
        <v>87</v>
      </c>
      <c r="D23" s="265" t="s">
        <v>224</v>
      </c>
      <c r="E23" s="388">
        <v>6</v>
      </c>
      <c r="F23" s="388">
        <v>29</v>
      </c>
      <c r="G23" s="388">
        <v>29</v>
      </c>
      <c r="H23" s="389">
        <v>29</v>
      </c>
      <c r="I23" s="390">
        <f aca="true" t="shared" si="1" ref="I23:I43">H23/G23</f>
        <v>1</v>
      </c>
      <c r="J23" s="285" t="s">
        <v>137</v>
      </c>
    </row>
    <row r="24" spans="1:10" s="91" customFormat="1" ht="30" customHeight="1">
      <c r="A24" s="286"/>
      <c r="B24" s="303"/>
      <c r="C24" s="265" t="s">
        <v>47</v>
      </c>
      <c r="D24" s="305" t="s">
        <v>256</v>
      </c>
      <c r="E24" s="368">
        <f>2135490/1000</f>
        <v>2135.49</v>
      </c>
      <c r="F24" s="388">
        <f>4880000/1000</f>
        <v>4880</v>
      </c>
      <c r="G24" s="388">
        <f>4880000/1000</f>
        <v>4880</v>
      </c>
      <c r="H24" s="391">
        <f>4259482/1000</f>
        <v>4259.482</v>
      </c>
      <c r="I24" s="390">
        <f t="shared" si="1"/>
        <v>0.8728446721311476</v>
      </c>
      <c r="J24" s="285"/>
    </row>
    <row r="25" spans="1:10" s="91" customFormat="1" ht="30" customHeight="1">
      <c r="A25" s="286"/>
      <c r="B25" s="303"/>
      <c r="C25" s="265" t="s">
        <v>234</v>
      </c>
      <c r="D25" s="305" t="s">
        <v>222</v>
      </c>
      <c r="E25" s="368">
        <f>1504500/1000</f>
        <v>1504.5</v>
      </c>
      <c r="F25" s="388">
        <f>4585000/1000</f>
        <v>4585</v>
      </c>
      <c r="G25" s="388">
        <f>4850000/1000</f>
        <v>4850</v>
      </c>
      <c r="H25" s="391">
        <f>265500/1000</f>
        <v>265.5</v>
      </c>
      <c r="I25" s="390">
        <f t="shared" si="1"/>
        <v>0.054742268041237115</v>
      </c>
      <c r="J25" s="285" t="s">
        <v>252</v>
      </c>
    </row>
    <row r="26" spans="1:10" s="91" customFormat="1" ht="27" customHeight="1">
      <c r="A26" s="286"/>
      <c r="B26" s="303"/>
      <c r="C26" s="265" t="s">
        <v>49</v>
      </c>
      <c r="D26" s="305" t="s">
        <v>223</v>
      </c>
      <c r="E26" s="368">
        <v>0</v>
      </c>
      <c r="F26" s="388">
        <f>71000/1000</f>
        <v>71</v>
      </c>
      <c r="G26" s="388">
        <f>71000/1000</f>
        <v>71</v>
      </c>
      <c r="H26" s="391">
        <f>70990/1000</f>
        <v>70.99</v>
      </c>
      <c r="I26" s="390">
        <f t="shared" si="1"/>
        <v>0.9998591549295774</v>
      </c>
      <c r="J26" s="285"/>
    </row>
    <row r="27" spans="1:10" s="91" customFormat="1" ht="48.75" customHeight="1">
      <c r="A27" s="286"/>
      <c r="B27" s="306"/>
      <c r="C27" s="265" t="s">
        <v>51</v>
      </c>
      <c r="D27" s="392" t="s">
        <v>163</v>
      </c>
      <c r="E27" s="368">
        <f>35229947/1000</f>
        <v>35229.947</v>
      </c>
      <c r="F27" s="388">
        <f>64770053/1000</f>
        <v>64770.053</v>
      </c>
      <c r="G27" s="388">
        <f>64770053/1000</f>
        <v>64770.053</v>
      </c>
      <c r="H27" s="391">
        <f>(31004190+46965)/1000</f>
        <v>31051.155</v>
      </c>
      <c r="I27" s="390">
        <f t="shared" si="1"/>
        <v>0.4794060458774057</v>
      </c>
      <c r="J27" s="285" t="s">
        <v>253</v>
      </c>
    </row>
    <row r="28" spans="1:10" s="91" customFormat="1" ht="35.25" customHeight="1">
      <c r="A28" s="286"/>
      <c r="B28" s="306"/>
      <c r="C28" s="265" t="s">
        <v>168</v>
      </c>
      <c r="D28" s="393" t="s">
        <v>257</v>
      </c>
      <c r="E28" s="368">
        <v>0</v>
      </c>
      <c r="F28" s="388">
        <v>9</v>
      </c>
      <c r="G28" s="388">
        <v>7</v>
      </c>
      <c r="H28" s="391">
        <v>3</v>
      </c>
      <c r="I28" s="390">
        <f t="shared" si="1"/>
        <v>0.42857142857142855</v>
      </c>
      <c r="J28" s="285"/>
    </row>
    <row r="29" spans="1:10" s="91" customFormat="1" ht="86.25" customHeight="1">
      <c r="A29" s="286"/>
      <c r="B29" s="306"/>
      <c r="C29" s="265" t="s">
        <v>251</v>
      </c>
      <c r="D29" s="392" t="s">
        <v>225</v>
      </c>
      <c r="E29" s="368">
        <v>0</v>
      </c>
      <c r="F29" s="388">
        <f>4500000/1000</f>
        <v>4500</v>
      </c>
      <c r="G29" s="388">
        <f>4500000/1000</f>
        <v>4500</v>
      </c>
      <c r="H29" s="391">
        <f>1803008/1000</f>
        <v>1803.008</v>
      </c>
      <c r="I29" s="390">
        <f t="shared" si="1"/>
        <v>0.40066844444444444</v>
      </c>
      <c r="J29" s="285"/>
    </row>
    <row r="30" spans="1:10" s="91" customFormat="1" ht="30.75" customHeight="1">
      <c r="A30" s="286" t="s">
        <v>221</v>
      </c>
      <c r="B30" s="350" t="s">
        <v>226</v>
      </c>
      <c r="C30" s="265"/>
      <c r="D30" s="265"/>
      <c r="E30" s="367"/>
      <c r="F30" s="388"/>
      <c r="G30" s="388"/>
      <c r="H30" s="389"/>
      <c r="I30" s="390"/>
      <c r="J30" s="285"/>
    </row>
    <row r="31" spans="1:10" s="91" customFormat="1" ht="39.75" customHeight="1">
      <c r="A31" s="286"/>
      <c r="B31" s="307"/>
      <c r="C31" s="265" t="s">
        <v>142</v>
      </c>
      <c r="D31" s="305" t="s">
        <v>258</v>
      </c>
      <c r="E31" s="368">
        <f>1068733/1000</f>
        <v>1068.733</v>
      </c>
      <c r="F31" s="388">
        <f>200000/1000</f>
        <v>200</v>
      </c>
      <c r="G31" s="388">
        <f>200000/1000</f>
        <v>200</v>
      </c>
      <c r="H31" s="389">
        <f>10880/1000</f>
        <v>10.88</v>
      </c>
      <c r="I31" s="390">
        <f t="shared" si="1"/>
        <v>0.054400000000000004</v>
      </c>
      <c r="J31" s="285"/>
    </row>
    <row r="32" spans="1:10" s="91" customFormat="1" ht="45.75" customHeight="1">
      <c r="A32" s="286"/>
      <c r="B32" s="303"/>
      <c r="C32" s="265" t="s">
        <v>105</v>
      </c>
      <c r="D32" s="305" t="s">
        <v>259</v>
      </c>
      <c r="E32" s="368">
        <f>11850005/1000</f>
        <v>11850.005</v>
      </c>
      <c r="F32" s="388">
        <f>6000000/1000</f>
        <v>6000</v>
      </c>
      <c r="G32" s="388">
        <f>6000000/1000</f>
        <v>6000</v>
      </c>
      <c r="H32" s="391">
        <f>(4773076+13600)/1000</f>
        <v>4786.676</v>
      </c>
      <c r="I32" s="390">
        <f t="shared" si="1"/>
        <v>0.7977793333333334</v>
      </c>
      <c r="J32" s="285"/>
    </row>
    <row r="33" spans="1:10" s="91" customFormat="1" ht="39" customHeight="1">
      <c r="A33" s="286"/>
      <c r="B33" s="303"/>
      <c r="C33" s="265" t="s">
        <v>168</v>
      </c>
      <c r="D33" s="393" t="s">
        <v>236</v>
      </c>
      <c r="E33" s="368">
        <v>9</v>
      </c>
      <c r="F33" s="388">
        <v>9</v>
      </c>
      <c r="G33" s="388">
        <v>7</v>
      </c>
      <c r="H33" s="391">
        <v>3</v>
      </c>
      <c r="I33" s="390">
        <f>H33/G33</f>
        <v>0.42857142857142855</v>
      </c>
      <c r="J33" s="285"/>
    </row>
    <row r="34" spans="1:10" s="91" customFormat="1" ht="56.25" customHeight="1">
      <c r="A34" s="286"/>
      <c r="B34" s="303"/>
      <c r="C34" s="265" t="s">
        <v>251</v>
      </c>
      <c r="D34" s="392" t="s">
        <v>227</v>
      </c>
      <c r="E34" s="368">
        <f>4932463/1000</f>
        <v>4932.463</v>
      </c>
      <c r="F34" s="388">
        <f>4500000/1000</f>
        <v>4500</v>
      </c>
      <c r="G34" s="388">
        <f>4500000/1000</f>
        <v>4500</v>
      </c>
      <c r="H34" s="391">
        <f>1803008/1000</f>
        <v>1803.008</v>
      </c>
      <c r="I34" s="390">
        <f t="shared" si="1"/>
        <v>0.40066844444444444</v>
      </c>
      <c r="J34" s="285"/>
    </row>
    <row r="35" spans="1:10" s="91" customFormat="1" ht="47.25" customHeight="1">
      <c r="A35" s="286" t="s">
        <v>229</v>
      </c>
      <c r="B35" s="350" t="s">
        <v>260</v>
      </c>
      <c r="C35" s="265"/>
      <c r="D35" s="304"/>
      <c r="E35" s="368"/>
      <c r="F35" s="388"/>
      <c r="G35" s="388"/>
      <c r="H35" s="389"/>
      <c r="I35" s="390"/>
      <c r="J35" s="285"/>
    </row>
    <row r="36" spans="1:10" s="91" customFormat="1" ht="18" customHeight="1">
      <c r="A36" s="286"/>
      <c r="B36" s="303"/>
      <c r="C36" s="265" t="s">
        <v>205</v>
      </c>
      <c r="D36" s="304" t="s">
        <v>228</v>
      </c>
      <c r="E36" s="368">
        <v>3</v>
      </c>
      <c r="F36" s="388">
        <v>3</v>
      </c>
      <c r="G36" s="388">
        <v>3</v>
      </c>
      <c r="H36" s="389">
        <v>3</v>
      </c>
      <c r="I36" s="390">
        <f>H36/G36</f>
        <v>1</v>
      </c>
      <c r="J36" s="285"/>
    </row>
    <row r="37" spans="1:10" s="91" customFormat="1" ht="18" customHeight="1">
      <c r="A37" s="308"/>
      <c r="B37" s="303"/>
      <c r="C37" s="265" t="s">
        <v>237</v>
      </c>
      <c r="D37" s="304" t="s">
        <v>261</v>
      </c>
      <c r="E37" s="368">
        <f>494464/1000</f>
        <v>494.464</v>
      </c>
      <c r="F37" s="388">
        <f>499056/100</f>
        <v>4990.56</v>
      </c>
      <c r="G37" s="388">
        <f>499056/100</f>
        <v>4990.56</v>
      </c>
      <c r="H37" s="389">
        <f>499056/100</f>
        <v>4990.56</v>
      </c>
      <c r="I37" s="390">
        <f>H37/G37</f>
        <v>1</v>
      </c>
      <c r="J37" s="285"/>
    </row>
    <row r="38" spans="1:10" s="91" customFormat="1" ht="33" customHeight="1">
      <c r="A38" s="286" t="s">
        <v>233</v>
      </c>
      <c r="B38" s="350" t="s">
        <v>149</v>
      </c>
      <c r="C38" s="265"/>
      <c r="D38" s="304"/>
      <c r="E38" s="368"/>
      <c r="F38" s="388"/>
      <c r="G38" s="388"/>
      <c r="H38" s="389"/>
      <c r="I38" s="390" t="e">
        <f t="shared" si="1"/>
        <v>#DIV/0!</v>
      </c>
      <c r="J38" s="285"/>
    </row>
    <row r="39" spans="1:10" s="91" customFormat="1" ht="18" customHeight="1">
      <c r="A39" s="308"/>
      <c r="B39" s="249"/>
      <c r="C39" s="265" t="s">
        <v>171</v>
      </c>
      <c r="D39" s="304" t="s">
        <v>230</v>
      </c>
      <c r="E39" s="368">
        <v>10</v>
      </c>
      <c r="F39" s="388">
        <v>5</v>
      </c>
      <c r="G39" s="388">
        <v>5</v>
      </c>
      <c r="H39" s="389">
        <v>3</v>
      </c>
      <c r="I39" s="390">
        <f t="shared" si="1"/>
        <v>0.6</v>
      </c>
      <c r="J39" s="285"/>
    </row>
    <row r="40" spans="1:10" s="91" customFormat="1" ht="30.75" customHeight="1">
      <c r="A40" s="308"/>
      <c r="B40" s="303"/>
      <c r="C40" s="265" t="s">
        <v>172</v>
      </c>
      <c r="D40" s="304" t="s">
        <v>262</v>
      </c>
      <c r="E40" s="368">
        <f>3627746/1000</f>
        <v>3627.746</v>
      </c>
      <c r="F40" s="388">
        <f>1250000/1000</f>
        <v>1250</v>
      </c>
      <c r="G40" s="388">
        <f>1250000/1000</f>
        <v>1250</v>
      </c>
      <c r="H40" s="389">
        <f>742599/1000</f>
        <v>742.599</v>
      </c>
      <c r="I40" s="390">
        <f t="shared" si="1"/>
        <v>0.5940792</v>
      </c>
      <c r="J40" s="285"/>
    </row>
    <row r="41" spans="1:10" s="91" customFormat="1" ht="18" customHeight="1">
      <c r="A41" s="308"/>
      <c r="B41" s="303"/>
      <c r="C41" s="265"/>
      <c r="D41" s="304"/>
      <c r="E41" s="368"/>
      <c r="F41" s="377"/>
      <c r="G41" s="377"/>
      <c r="H41" s="248"/>
      <c r="I41" s="280" t="e">
        <f t="shared" si="1"/>
        <v>#DIV/0!</v>
      </c>
      <c r="J41" s="285"/>
    </row>
    <row r="42" spans="1:10" s="91" customFormat="1" ht="18" customHeight="1">
      <c r="A42" s="308"/>
      <c r="B42" s="303"/>
      <c r="C42" s="265"/>
      <c r="D42" s="304"/>
      <c r="E42" s="368"/>
      <c r="F42" s="377"/>
      <c r="G42" s="377"/>
      <c r="H42" s="248"/>
      <c r="I42" s="280" t="e">
        <f t="shared" si="1"/>
        <v>#DIV/0!</v>
      </c>
      <c r="J42" s="285"/>
    </row>
    <row r="43" spans="1:10" s="91" customFormat="1" ht="18" customHeight="1">
      <c r="A43" s="308"/>
      <c r="B43" s="266"/>
      <c r="C43" s="265"/>
      <c r="D43" s="265"/>
      <c r="E43" s="367"/>
      <c r="F43" s="377"/>
      <c r="G43" s="377"/>
      <c r="H43" s="248"/>
      <c r="I43" s="280" t="e">
        <f t="shared" si="1"/>
        <v>#DIV/0!</v>
      </c>
      <c r="J43" s="285"/>
    </row>
    <row r="44" spans="1:10" ht="15">
      <c r="A44" s="254"/>
      <c r="B44" s="266"/>
      <c r="C44" s="309"/>
      <c r="D44" s="309"/>
      <c r="E44" s="369"/>
      <c r="F44" s="369"/>
      <c r="G44" s="369"/>
      <c r="H44" s="310"/>
      <c r="I44" s="310"/>
      <c r="J44" s="311"/>
    </row>
    <row r="45" spans="1:10" s="93" customFormat="1" ht="12.75" customHeight="1">
      <c r="A45" s="312" t="s">
        <v>240</v>
      </c>
      <c r="B45" s="313"/>
      <c r="C45" s="314"/>
      <c r="D45" s="253"/>
      <c r="E45" s="355"/>
      <c r="F45" s="355"/>
      <c r="G45" s="355"/>
      <c r="H45" s="11"/>
      <c r="I45" s="11"/>
      <c r="J45" s="253"/>
    </row>
    <row r="46" spans="1:10" s="93" customFormat="1" ht="12.75" customHeight="1">
      <c r="A46" s="312" t="s">
        <v>241</v>
      </c>
      <c r="B46" s="253"/>
      <c r="C46" s="314"/>
      <c r="D46" s="253"/>
      <c r="E46" s="355"/>
      <c r="F46" s="355"/>
      <c r="G46" s="355"/>
      <c r="H46" s="11"/>
      <c r="I46" s="11"/>
      <c r="J46" s="253"/>
    </row>
    <row r="47" spans="1:10" s="93" customFormat="1" ht="12.75" customHeight="1">
      <c r="A47" s="312" t="s">
        <v>242</v>
      </c>
      <c r="B47" s="253"/>
      <c r="C47" s="314"/>
      <c r="D47" s="253"/>
      <c r="E47" s="355"/>
      <c r="F47" s="355"/>
      <c r="G47" s="355"/>
      <c r="H47" s="11"/>
      <c r="I47" s="11"/>
      <c r="J47" s="253"/>
    </row>
    <row r="48" spans="1:10" s="93" customFormat="1" ht="12.75" customHeight="1">
      <c r="A48" s="312" t="s">
        <v>120</v>
      </c>
      <c r="B48" s="253"/>
      <c r="C48" s="314"/>
      <c r="D48" s="253"/>
      <c r="E48" s="355"/>
      <c r="F48" s="355"/>
      <c r="G48" s="355"/>
      <c r="H48" s="11"/>
      <c r="I48" s="11"/>
      <c r="J48" s="253"/>
    </row>
    <row r="49" spans="1:10" ht="12.75" customHeight="1" thickBot="1">
      <c r="A49" s="254"/>
      <c r="B49" s="254"/>
      <c r="C49" s="255"/>
      <c r="D49" s="255"/>
      <c r="E49" s="356"/>
      <c r="F49" s="356"/>
      <c r="G49" s="356"/>
      <c r="H49" s="254"/>
      <c r="I49" s="254"/>
      <c r="J49" s="253"/>
    </row>
    <row r="50" spans="1:12" ht="12.75" customHeight="1">
      <c r="A50" s="496"/>
      <c r="B50" s="451" t="s">
        <v>176</v>
      </c>
      <c r="C50" s="452"/>
      <c r="D50" s="408" t="s">
        <v>187</v>
      </c>
      <c r="E50" s="409"/>
      <c r="F50" s="497" t="s">
        <v>177</v>
      </c>
      <c r="G50" s="498"/>
      <c r="H50" s="452"/>
      <c r="I50" s="220" t="s">
        <v>9</v>
      </c>
      <c r="J50" s="221" t="s">
        <v>188</v>
      </c>
      <c r="K50" s="507"/>
      <c r="L50" s="507"/>
    </row>
    <row r="51" spans="1:12" ht="20.25" customHeight="1">
      <c r="A51" s="496"/>
      <c r="B51" s="453"/>
      <c r="C51" s="454"/>
      <c r="D51" s="449"/>
      <c r="E51" s="450"/>
      <c r="F51" s="499"/>
      <c r="G51" s="496"/>
      <c r="H51" s="454"/>
      <c r="I51" s="219" t="s">
        <v>26</v>
      </c>
      <c r="J51" s="222"/>
      <c r="K51" s="507"/>
      <c r="L51" s="507"/>
    </row>
    <row r="52" spans="1:12" ht="33" customHeight="1" thickBot="1">
      <c r="A52" s="496"/>
      <c r="B52" s="455"/>
      <c r="C52" s="456"/>
      <c r="D52" s="431"/>
      <c r="E52" s="432"/>
      <c r="F52" s="500"/>
      <c r="G52" s="501"/>
      <c r="H52" s="456"/>
      <c r="I52" s="223" t="s">
        <v>27</v>
      </c>
      <c r="J52" s="224"/>
      <c r="K52" s="507"/>
      <c r="L52" s="507"/>
    </row>
    <row r="53" spans="1:10" ht="12.75">
      <c r="A53" s="254"/>
      <c r="B53" s="254"/>
      <c r="C53" s="255"/>
      <c r="D53" s="255"/>
      <c r="E53" s="356"/>
      <c r="F53" s="356"/>
      <c r="G53" s="356"/>
      <c r="H53" s="254"/>
      <c r="I53" s="254"/>
      <c r="J53" s="253"/>
    </row>
    <row r="54" spans="1:10" ht="12.75">
      <c r="A54" s="254"/>
      <c r="B54" s="254"/>
      <c r="C54" s="255"/>
      <c r="D54" s="255"/>
      <c r="E54" s="356"/>
      <c r="F54" s="356"/>
      <c r="G54" s="356"/>
      <c r="H54" s="254"/>
      <c r="I54" s="254"/>
      <c r="J54" s="253"/>
    </row>
    <row r="55" spans="1:10" ht="12.75">
      <c r="A55" s="254"/>
      <c r="B55" s="254"/>
      <c r="C55" s="255"/>
      <c r="D55" s="255"/>
      <c r="E55" s="356"/>
      <c r="F55" s="356"/>
      <c r="G55" s="356"/>
      <c r="H55" s="254"/>
      <c r="I55" s="254"/>
      <c r="J55" s="253"/>
    </row>
    <row r="56" spans="1:10" ht="12.75">
      <c r="A56" s="254"/>
      <c r="B56" s="254"/>
      <c r="C56" s="255"/>
      <c r="D56" s="255"/>
      <c r="E56" s="356"/>
      <c r="F56" s="356"/>
      <c r="G56" s="356"/>
      <c r="H56" s="254"/>
      <c r="I56" s="254"/>
      <c r="J56" s="253"/>
    </row>
    <row r="57" spans="1:10" ht="12.75">
      <c r="A57" s="254"/>
      <c r="B57" s="254"/>
      <c r="C57" s="255"/>
      <c r="D57" s="255"/>
      <c r="E57" s="356"/>
      <c r="F57" s="356"/>
      <c r="G57" s="356"/>
      <c r="H57" s="254"/>
      <c r="I57" s="254"/>
      <c r="J57" s="253"/>
    </row>
    <row r="58" spans="1:10" ht="14.25">
      <c r="A58" s="312" t="s">
        <v>240</v>
      </c>
      <c r="B58" s="253"/>
      <c r="C58" s="314"/>
      <c r="D58" s="253"/>
      <c r="E58" s="355"/>
      <c r="F58" s="355"/>
      <c r="G58" s="355"/>
      <c r="H58" s="11"/>
      <c r="I58" s="11"/>
      <c r="J58" s="253"/>
    </row>
    <row r="59" spans="1:10" ht="14.25">
      <c r="A59" s="312" t="s">
        <v>241</v>
      </c>
      <c r="B59" s="253"/>
      <c r="C59" s="314"/>
      <c r="D59" s="253"/>
      <c r="E59" s="355"/>
      <c r="F59" s="355"/>
      <c r="G59" s="355"/>
      <c r="H59" s="11"/>
      <c r="I59" s="11"/>
      <c r="J59" s="253"/>
    </row>
    <row r="60" spans="1:10" ht="14.25">
      <c r="A60" s="312" t="s">
        <v>242</v>
      </c>
      <c r="B60" s="253"/>
      <c r="C60" s="314"/>
      <c r="D60" s="253"/>
      <c r="E60" s="355"/>
      <c r="F60" s="355"/>
      <c r="G60" s="355"/>
      <c r="H60" s="11"/>
      <c r="I60" s="11"/>
      <c r="J60" s="253"/>
    </row>
    <row r="61" spans="1:10" ht="12.75">
      <c r="A61" s="312" t="s">
        <v>120</v>
      </c>
      <c r="B61" s="253"/>
      <c r="C61" s="314"/>
      <c r="D61" s="253"/>
      <c r="E61" s="355"/>
      <c r="F61" s="355"/>
      <c r="G61" s="355"/>
      <c r="H61" s="11"/>
      <c r="I61" s="11"/>
      <c r="J61" s="253"/>
    </row>
    <row r="62" spans="1:10" ht="12.75">
      <c r="A62" s="254"/>
      <c r="B62" s="254"/>
      <c r="C62" s="255"/>
      <c r="D62" s="255"/>
      <c r="E62" s="356"/>
      <c r="F62" s="356"/>
      <c r="G62" s="356"/>
      <c r="H62" s="254"/>
      <c r="I62" s="254"/>
      <c r="J62" s="253"/>
    </row>
    <row r="63" spans="1:10" ht="12.75">
      <c r="A63" s="254"/>
      <c r="B63" s="254"/>
      <c r="C63" s="255"/>
      <c r="D63" s="255"/>
      <c r="E63" s="356"/>
      <c r="F63" s="356"/>
      <c r="G63" s="356"/>
      <c r="H63" s="254"/>
      <c r="I63" s="254"/>
      <c r="J63" s="253"/>
    </row>
    <row r="64" spans="1:10" ht="12.75">
      <c r="A64" s="315" t="s">
        <v>209</v>
      </c>
      <c r="B64" s="316"/>
      <c r="C64" s="317"/>
      <c r="D64" s="317"/>
      <c r="E64" s="370"/>
      <c r="F64" s="370"/>
      <c r="G64" s="370"/>
      <c r="H64" s="316"/>
      <c r="I64" s="316"/>
      <c r="J64" s="253"/>
    </row>
    <row r="65" spans="1:10" ht="15">
      <c r="A65" s="247" t="s">
        <v>210</v>
      </c>
      <c r="B65" s="316"/>
      <c r="C65" s="318"/>
      <c r="D65" s="317"/>
      <c r="E65" s="370"/>
      <c r="F65" s="370"/>
      <c r="G65" s="370"/>
      <c r="H65" s="316"/>
      <c r="I65" s="316"/>
      <c r="J65" s="253"/>
    </row>
    <row r="66" spans="1:10" ht="13.5" thickBot="1">
      <c r="A66" s="316"/>
      <c r="B66" s="316"/>
      <c r="C66" s="317"/>
      <c r="D66" s="317"/>
      <c r="E66" s="370"/>
      <c r="F66" s="370"/>
      <c r="G66" s="370"/>
      <c r="H66" s="316"/>
      <c r="I66" s="316"/>
      <c r="J66" s="253"/>
    </row>
    <row r="67" spans="1:10" ht="16.5" thickTop="1">
      <c r="A67" s="319"/>
      <c r="B67" s="320" t="s">
        <v>50</v>
      </c>
      <c r="C67" s="321"/>
      <c r="D67" s="508"/>
      <c r="E67" s="509"/>
      <c r="F67" s="509"/>
      <c r="G67" s="509"/>
      <c r="H67" s="510"/>
      <c r="I67" s="322"/>
      <c r="J67" s="323"/>
    </row>
    <row r="68" spans="1:10" ht="51">
      <c r="A68" s="324" t="s">
        <v>69</v>
      </c>
      <c r="B68" s="325" t="s">
        <v>211</v>
      </c>
      <c r="C68" s="326"/>
      <c r="D68" s="511"/>
      <c r="E68" s="512"/>
      <c r="F68" s="512"/>
      <c r="G68" s="512"/>
      <c r="H68" s="513"/>
      <c r="I68" s="327"/>
      <c r="J68" s="328" t="s">
        <v>243</v>
      </c>
    </row>
    <row r="69" spans="1:10" ht="15.75">
      <c r="A69" s="514" t="s">
        <v>212</v>
      </c>
      <c r="B69" s="515"/>
      <c r="C69" s="326"/>
      <c r="D69" s="518" t="s">
        <v>213</v>
      </c>
      <c r="E69" s="519"/>
      <c r="F69" s="519"/>
      <c r="G69" s="519"/>
      <c r="H69" s="519"/>
      <c r="I69" s="519"/>
      <c r="J69" s="329"/>
    </row>
    <row r="70" spans="1:10" ht="63.75">
      <c r="A70" s="516"/>
      <c r="B70" s="517"/>
      <c r="C70" s="330" t="s">
        <v>81</v>
      </c>
      <c r="D70" s="330" t="s">
        <v>85</v>
      </c>
      <c r="E70" s="371" t="s">
        <v>244</v>
      </c>
      <c r="F70" s="381" t="s">
        <v>245</v>
      </c>
      <c r="G70" s="381" t="s">
        <v>246</v>
      </c>
      <c r="H70" s="332" t="s">
        <v>247</v>
      </c>
      <c r="I70" s="331" t="s">
        <v>214</v>
      </c>
      <c r="J70" s="333"/>
    </row>
    <row r="71" spans="1:10" ht="51">
      <c r="A71" s="324" t="s">
        <v>70</v>
      </c>
      <c r="B71" s="331" t="s">
        <v>215</v>
      </c>
      <c r="C71" s="334"/>
      <c r="D71" s="334"/>
      <c r="E71" s="372"/>
      <c r="F71" s="372"/>
      <c r="G71" s="372"/>
      <c r="H71" s="334"/>
      <c r="I71" s="334"/>
      <c r="J71" s="328" t="s">
        <v>248</v>
      </c>
    </row>
    <row r="72" spans="1:10" ht="63.75">
      <c r="A72" s="324"/>
      <c r="B72" s="335"/>
      <c r="C72" s="335" t="s">
        <v>47</v>
      </c>
      <c r="D72" s="336" t="s">
        <v>216</v>
      </c>
      <c r="E72" s="373">
        <v>35</v>
      </c>
      <c r="F72" s="373">
        <v>32</v>
      </c>
      <c r="G72" s="373">
        <v>33</v>
      </c>
      <c r="H72" s="325">
        <v>33</v>
      </c>
      <c r="I72" s="337">
        <f>H72/G72</f>
        <v>1</v>
      </c>
      <c r="J72" s="328" t="s">
        <v>249</v>
      </c>
    </row>
    <row r="73" spans="1:10" ht="51">
      <c r="A73" s="324"/>
      <c r="B73" s="325"/>
      <c r="C73" s="325" t="s">
        <v>49</v>
      </c>
      <c r="D73" s="338" t="s">
        <v>217</v>
      </c>
      <c r="E73" s="374">
        <v>1000</v>
      </c>
      <c r="F73" s="373">
        <v>2000</v>
      </c>
      <c r="G73" s="373">
        <v>1900</v>
      </c>
      <c r="H73" s="325">
        <v>2100</v>
      </c>
      <c r="I73" s="337">
        <f>H73/G73</f>
        <v>1.105263157894737</v>
      </c>
      <c r="J73" s="328" t="s">
        <v>250</v>
      </c>
    </row>
    <row r="74" spans="1:10" ht="30">
      <c r="A74" s="324"/>
      <c r="B74" s="325"/>
      <c r="C74" s="335" t="s">
        <v>51</v>
      </c>
      <c r="D74" s="334" t="s">
        <v>218</v>
      </c>
      <c r="E74" s="373">
        <v>5000</v>
      </c>
      <c r="F74" s="373">
        <v>7000</v>
      </c>
      <c r="G74" s="373">
        <v>6900</v>
      </c>
      <c r="H74" s="325">
        <v>3000</v>
      </c>
      <c r="I74" s="337">
        <f>H74/G74</f>
        <v>0.43478260869565216</v>
      </c>
      <c r="J74" s="333" t="s">
        <v>80</v>
      </c>
    </row>
    <row r="75" spans="1:10" ht="30">
      <c r="A75" s="324" t="s">
        <v>71</v>
      </c>
      <c r="B75" s="325" t="s">
        <v>219</v>
      </c>
      <c r="C75" s="325" t="s">
        <v>82</v>
      </c>
      <c r="D75" s="334" t="s">
        <v>220</v>
      </c>
      <c r="E75" s="373">
        <v>15</v>
      </c>
      <c r="F75" s="373">
        <v>25</v>
      </c>
      <c r="G75" s="373">
        <v>25</v>
      </c>
      <c r="H75" s="325">
        <v>25</v>
      </c>
      <c r="I75" s="337">
        <f>H75/G75</f>
        <v>1</v>
      </c>
      <c r="J75" s="333" t="s">
        <v>80</v>
      </c>
    </row>
    <row r="76" spans="1:10" ht="15">
      <c r="A76" s="339"/>
      <c r="B76" s="325"/>
      <c r="C76" s="334"/>
      <c r="D76" s="334"/>
      <c r="E76" s="373"/>
      <c r="F76" s="382"/>
      <c r="G76" s="382"/>
      <c r="H76" s="340"/>
      <c r="I76" s="340"/>
      <c r="J76" s="333" t="s">
        <v>80</v>
      </c>
    </row>
    <row r="77" spans="1:10" ht="15">
      <c r="A77" s="324"/>
      <c r="B77" s="325"/>
      <c r="C77" s="334"/>
      <c r="D77" s="334"/>
      <c r="E77" s="373"/>
      <c r="F77" s="382"/>
      <c r="G77" s="382"/>
      <c r="H77" s="340"/>
      <c r="I77" s="340"/>
      <c r="J77" s="333" t="s">
        <v>80</v>
      </c>
    </row>
    <row r="78" spans="1:10" ht="15">
      <c r="A78" s="324"/>
      <c r="B78" s="325"/>
      <c r="C78" s="334"/>
      <c r="D78" s="334"/>
      <c r="E78" s="373"/>
      <c r="F78" s="382"/>
      <c r="G78" s="382"/>
      <c r="H78" s="340"/>
      <c r="I78" s="340"/>
      <c r="J78" s="333" t="s">
        <v>80</v>
      </c>
    </row>
    <row r="79" spans="1:10" ht="30.75" thickBot="1">
      <c r="A79" s="341" t="s">
        <v>72</v>
      </c>
      <c r="B79" s="342" t="s">
        <v>68</v>
      </c>
      <c r="C79" s="343"/>
      <c r="D79" s="343"/>
      <c r="E79" s="375"/>
      <c r="F79" s="383"/>
      <c r="G79" s="383"/>
      <c r="H79" s="344"/>
      <c r="I79" s="344"/>
      <c r="J79" s="345" t="s">
        <v>80</v>
      </c>
    </row>
    <row r="80" spans="1:10" ht="13.5" thickTop="1">
      <c r="A80" s="254"/>
      <c r="B80" s="254"/>
      <c r="C80" s="255"/>
      <c r="D80" s="255"/>
      <c r="E80" s="356"/>
      <c r="F80" s="356"/>
      <c r="G80" s="356"/>
      <c r="H80" s="254"/>
      <c r="I80" s="254"/>
      <c r="J80" s="253"/>
    </row>
    <row r="81" spans="1:10" ht="12.75">
      <c r="A81" s="254"/>
      <c r="B81" s="254"/>
      <c r="C81" s="255"/>
      <c r="D81" s="255"/>
      <c r="E81" s="356"/>
      <c r="F81" s="356"/>
      <c r="G81" s="356"/>
      <c r="H81" s="254"/>
      <c r="I81" s="254"/>
      <c r="J81" s="253"/>
    </row>
    <row r="82" spans="1:10" ht="12.75">
      <c r="A82" s="254"/>
      <c r="B82" s="254"/>
      <c r="C82" s="255"/>
      <c r="D82" s="255"/>
      <c r="E82" s="356"/>
      <c r="F82" s="356"/>
      <c r="G82" s="356"/>
      <c r="H82" s="254"/>
      <c r="I82" s="254"/>
      <c r="J82" s="253"/>
    </row>
    <row r="83" spans="1:10" ht="12.75">
      <c r="A83" s="454"/>
      <c r="B83" s="520" t="s">
        <v>24</v>
      </c>
      <c r="C83" s="73" t="s">
        <v>9</v>
      </c>
      <c r="D83" s="449"/>
      <c r="E83" s="450"/>
      <c r="F83" s="520" t="s">
        <v>25</v>
      </c>
      <c r="G83" s="485"/>
      <c r="H83" s="522"/>
      <c r="I83" s="73" t="s">
        <v>9</v>
      </c>
      <c r="J83" s="74"/>
    </row>
    <row r="84" spans="1:10" ht="12.75">
      <c r="A84" s="454"/>
      <c r="B84" s="499"/>
      <c r="C84" s="73" t="s">
        <v>26</v>
      </c>
      <c r="D84" s="449"/>
      <c r="E84" s="450"/>
      <c r="F84" s="499"/>
      <c r="G84" s="496"/>
      <c r="H84" s="454"/>
      <c r="I84" s="73" t="s">
        <v>26</v>
      </c>
      <c r="J84" s="74"/>
    </row>
    <row r="85" spans="1:10" ht="12.75">
      <c r="A85" s="454"/>
      <c r="B85" s="521"/>
      <c r="C85" s="73" t="s">
        <v>27</v>
      </c>
      <c r="D85" s="449"/>
      <c r="E85" s="450"/>
      <c r="F85" s="521"/>
      <c r="G85" s="523"/>
      <c r="H85" s="524"/>
      <c r="I85" s="73" t="s">
        <v>27</v>
      </c>
      <c r="J85" s="74"/>
    </row>
    <row r="86" spans="1:10" ht="12.75">
      <c r="A86" s="254"/>
      <c r="B86" s="254"/>
      <c r="C86" s="255"/>
      <c r="D86" s="255"/>
      <c r="E86" s="356"/>
      <c r="F86" s="356"/>
      <c r="G86" s="356"/>
      <c r="H86" s="254"/>
      <c r="I86" s="254"/>
      <c r="J86" s="253"/>
    </row>
    <row r="87" spans="1:10" ht="12.75">
      <c r="A87" s="254"/>
      <c r="B87" s="254"/>
      <c r="C87" s="255"/>
      <c r="D87" s="255"/>
      <c r="E87" s="356"/>
      <c r="F87" s="356"/>
      <c r="G87" s="356"/>
      <c r="H87" s="254"/>
      <c r="I87" s="254"/>
      <c r="J87" s="253"/>
    </row>
    <row r="88" spans="1:10" ht="12.75">
      <c r="A88" s="254"/>
      <c r="B88" s="254"/>
      <c r="C88" s="255"/>
      <c r="D88" s="255"/>
      <c r="E88" s="356"/>
      <c r="F88" s="356"/>
      <c r="G88" s="356"/>
      <c r="H88" s="254"/>
      <c r="I88" s="254"/>
      <c r="J88" s="253"/>
    </row>
    <row r="89" spans="1:10" ht="12.75">
      <c r="A89" s="254"/>
      <c r="B89" s="254"/>
      <c r="C89" s="255"/>
      <c r="D89" s="255"/>
      <c r="E89" s="356"/>
      <c r="F89" s="356"/>
      <c r="G89" s="356"/>
      <c r="H89" s="254"/>
      <c r="I89" s="254"/>
      <c r="J89" s="253"/>
    </row>
    <row r="90" spans="1:10" ht="12.75">
      <c r="A90" s="254"/>
      <c r="B90" s="254"/>
      <c r="C90" s="255"/>
      <c r="D90" s="255"/>
      <c r="E90" s="356"/>
      <c r="F90" s="356"/>
      <c r="G90" s="356"/>
      <c r="H90" s="254"/>
      <c r="I90" s="254"/>
      <c r="J90" s="253"/>
    </row>
    <row r="91" spans="1:10" ht="12.75">
      <c r="A91" s="254"/>
      <c r="B91" s="254"/>
      <c r="C91" s="255"/>
      <c r="D91" s="255"/>
      <c r="E91" s="356"/>
      <c r="F91" s="356"/>
      <c r="G91" s="356"/>
      <c r="H91" s="254"/>
      <c r="I91" s="254"/>
      <c r="J91" s="253"/>
    </row>
    <row r="92" spans="1:10" ht="12.75">
      <c r="A92" s="254"/>
      <c r="B92" s="254"/>
      <c r="C92" s="255"/>
      <c r="D92" s="255"/>
      <c r="E92" s="356"/>
      <c r="F92" s="356"/>
      <c r="G92" s="356"/>
      <c r="H92" s="254"/>
      <c r="I92" s="254"/>
      <c r="J92" s="253"/>
    </row>
    <row r="93" spans="1:10" ht="12.75">
      <c r="A93" s="254"/>
      <c r="B93" s="254"/>
      <c r="C93" s="255"/>
      <c r="D93" s="255"/>
      <c r="E93" s="356"/>
      <c r="F93" s="356"/>
      <c r="G93" s="356"/>
      <c r="H93" s="254"/>
      <c r="I93" s="254"/>
      <c r="J93" s="253"/>
    </row>
    <row r="94" spans="1:10" ht="12.75">
      <c r="A94" s="254"/>
      <c r="B94" s="254"/>
      <c r="C94" s="255"/>
      <c r="D94" s="255"/>
      <c r="E94" s="356"/>
      <c r="F94" s="356"/>
      <c r="G94" s="356"/>
      <c r="H94" s="254"/>
      <c r="I94" s="254"/>
      <c r="J94" s="253"/>
    </row>
    <row r="95" spans="1:10" ht="12.75">
      <c r="A95" s="254"/>
      <c r="B95" s="254"/>
      <c r="C95" s="255"/>
      <c r="D95" s="255"/>
      <c r="E95" s="356"/>
      <c r="F95" s="356"/>
      <c r="G95" s="356"/>
      <c r="H95" s="254"/>
      <c r="I95" s="254"/>
      <c r="J95" s="253"/>
    </row>
    <row r="96" spans="1:10" ht="12.75">
      <c r="A96" s="254"/>
      <c r="B96" s="254"/>
      <c r="C96" s="255"/>
      <c r="D96" s="255"/>
      <c r="E96" s="356"/>
      <c r="F96" s="356"/>
      <c r="G96" s="356"/>
      <c r="H96" s="254"/>
      <c r="I96" s="254"/>
      <c r="J96" s="253"/>
    </row>
    <row r="97" spans="1:10" ht="12.75">
      <c r="A97" s="254"/>
      <c r="B97" s="254"/>
      <c r="C97" s="255"/>
      <c r="D97" s="255"/>
      <c r="E97" s="356"/>
      <c r="F97" s="356"/>
      <c r="G97" s="356"/>
      <c r="H97" s="254"/>
      <c r="I97" s="254"/>
      <c r="J97" s="253"/>
    </row>
    <row r="98" spans="1:10" ht="12.75">
      <c r="A98" s="254"/>
      <c r="B98" s="254"/>
      <c r="C98" s="255"/>
      <c r="D98" s="255"/>
      <c r="E98" s="356"/>
      <c r="F98" s="356"/>
      <c r="G98" s="356"/>
      <c r="H98" s="254"/>
      <c r="I98" s="254"/>
      <c r="J98" s="253"/>
    </row>
    <row r="99" spans="1:10" ht="12.75">
      <c r="A99" s="254"/>
      <c r="B99" s="254"/>
      <c r="C99" s="255"/>
      <c r="D99" s="255"/>
      <c r="E99" s="356"/>
      <c r="F99" s="356"/>
      <c r="G99" s="356"/>
      <c r="H99" s="254"/>
      <c r="I99" s="254"/>
      <c r="J99" s="253"/>
    </row>
    <row r="100" spans="1:10" ht="12.75">
      <c r="A100" s="254"/>
      <c r="B100" s="254"/>
      <c r="C100" s="255"/>
      <c r="D100" s="255"/>
      <c r="E100" s="356"/>
      <c r="F100" s="356"/>
      <c r="G100" s="356"/>
      <c r="H100" s="254"/>
      <c r="I100" s="254"/>
      <c r="J100" s="253"/>
    </row>
    <row r="101" spans="1:10" ht="12.75">
      <c r="A101" s="254"/>
      <c r="B101" s="254"/>
      <c r="C101" s="255"/>
      <c r="D101" s="255"/>
      <c r="E101" s="356"/>
      <c r="F101" s="356"/>
      <c r="G101" s="356"/>
      <c r="H101" s="254"/>
      <c r="I101" s="254"/>
      <c r="J101" s="253"/>
    </row>
    <row r="102" spans="1:10" ht="12.75">
      <c r="A102" s="254"/>
      <c r="B102" s="254"/>
      <c r="C102" s="255"/>
      <c r="D102" s="255"/>
      <c r="E102" s="356"/>
      <c r="F102" s="356"/>
      <c r="G102" s="356"/>
      <c r="H102" s="254"/>
      <c r="I102" s="254"/>
      <c r="J102" s="253"/>
    </row>
    <row r="103" spans="1:10" ht="12.75">
      <c r="A103" s="254"/>
      <c r="B103" s="254"/>
      <c r="C103" s="255"/>
      <c r="D103" s="255"/>
      <c r="E103" s="356"/>
      <c r="F103" s="356"/>
      <c r="G103" s="356"/>
      <c r="H103" s="254"/>
      <c r="I103" s="254"/>
      <c r="J103" s="253"/>
    </row>
    <row r="104" spans="1:10" ht="12.75">
      <c r="A104" s="254"/>
      <c r="B104" s="254"/>
      <c r="C104" s="255"/>
      <c r="D104" s="255"/>
      <c r="E104" s="356"/>
      <c r="F104" s="356"/>
      <c r="G104" s="356"/>
      <c r="H104" s="254"/>
      <c r="I104" s="254"/>
      <c r="J104" s="253"/>
    </row>
    <row r="105" spans="1:10" ht="12.75">
      <c r="A105" s="254"/>
      <c r="B105" s="254"/>
      <c r="C105" s="255"/>
      <c r="D105" s="255"/>
      <c r="E105" s="356"/>
      <c r="F105" s="356"/>
      <c r="G105" s="356"/>
      <c r="H105" s="254"/>
      <c r="I105" s="254"/>
      <c r="J105" s="253"/>
    </row>
    <row r="106" spans="1:10" ht="12.75">
      <c r="A106" s="254"/>
      <c r="B106" s="254"/>
      <c r="C106" s="255"/>
      <c r="D106" s="255"/>
      <c r="E106" s="356"/>
      <c r="F106" s="356"/>
      <c r="G106" s="356"/>
      <c r="H106" s="254"/>
      <c r="I106" s="254"/>
      <c r="J106" s="253"/>
    </row>
    <row r="107" spans="1:10" ht="12.75">
      <c r="A107" s="254"/>
      <c r="B107" s="254"/>
      <c r="C107" s="255"/>
      <c r="D107" s="255"/>
      <c r="E107" s="356"/>
      <c r="F107" s="356"/>
      <c r="G107" s="356"/>
      <c r="H107" s="254"/>
      <c r="I107" s="254"/>
      <c r="J107" s="253"/>
    </row>
    <row r="108" spans="1:10" ht="12.75">
      <c r="A108" s="254"/>
      <c r="B108" s="254"/>
      <c r="C108" s="255"/>
      <c r="D108" s="255"/>
      <c r="E108" s="356"/>
      <c r="F108" s="356"/>
      <c r="G108" s="356"/>
      <c r="H108" s="254"/>
      <c r="I108" s="254"/>
      <c r="J108" s="253"/>
    </row>
    <row r="109" spans="1:10" ht="12.75">
      <c r="A109" s="254"/>
      <c r="B109" s="254"/>
      <c r="C109" s="255"/>
      <c r="D109" s="255"/>
      <c r="E109" s="356"/>
      <c r="F109" s="356"/>
      <c r="G109" s="356"/>
      <c r="H109" s="254"/>
      <c r="I109" s="254"/>
      <c r="J109" s="253"/>
    </row>
    <row r="110" spans="1:10" ht="12.75">
      <c r="A110" s="254"/>
      <c r="B110" s="254"/>
      <c r="C110" s="255"/>
      <c r="D110" s="255"/>
      <c r="E110" s="356"/>
      <c r="F110" s="356"/>
      <c r="G110" s="356"/>
      <c r="H110" s="254"/>
      <c r="I110" s="254"/>
      <c r="J110" s="253"/>
    </row>
    <row r="111" spans="1:10" ht="12.75">
      <c r="A111" s="254"/>
      <c r="B111" s="254"/>
      <c r="C111" s="255"/>
      <c r="D111" s="255"/>
      <c r="E111" s="356"/>
      <c r="F111" s="356"/>
      <c r="G111" s="356"/>
      <c r="H111" s="254"/>
      <c r="I111" s="254"/>
      <c r="J111" s="253"/>
    </row>
    <row r="112" spans="1:10" ht="12.75">
      <c r="A112" s="254"/>
      <c r="B112" s="254"/>
      <c r="C112" s="255"/>
      <c r="D112" s="255"/>
      <c r="E112" s="356"/>
      <c r="F112" s="356"/>
      <c r="G112" s="356"/>
      <c r="H112" s="254"/>
      <c r="I112" s="254"/>
      <c r="J112" s="253"/>
    </row>
    <row r="113" spans="1:10" ht="12.75">
      <c r="A113" s="254"/>
      <c r="B113" s="254"/>
      <c r="C113" s="255"/>
      <c r="D113" s="255"/>
      <c r="E113" s="356"/>
      <c r="F113" s="356"/>
      <c r="G113" s="356"/>
      <c r="H113" s="254"/>
      <c r="I113" s="254"/>
      <c r="J113" s="253"/>
    </row>
    <row r="114" spans="1:10" ht="12.75">
      <c r="A114" s="254"/>
      <c r="B114" s="254"/>
      <c r="C114" s="255"/>
      <c r="D114" s="255"/>
      <c r="E114" s="356"/>
      <c r="F114" s="356"/>
      <c r="G114" s="356"/>
      <c r="H114" s="254"/>
      <c r="I114" s="254"/>
      <c r="J114" s="253"/>
    </row>
    <row r="115" spans="1:10" ht="12.75">
      <c r="A115" s="254"/>
      <c r="B115" s="254"/>
      <c r="C115" s="255"/>
      <c r="D115" s="255"/>
      <c r="E115" s="356"/>
      <c r="F115" s="356"/>
      <c r="G115" s="356"/>
      <c r="H115" s="254"/>
      <c r="I115" s="254"/>
      <c r="J115" s="253"/>
    </row>
    <row r="116" spans="1:10" ht="12.75">
      <c r="A116" s="254"/>
      <c r="B116" s="254"/>
      <c r="C116" s="255"/>
      <c r="D116" s="255"/>
      <c r="E116" s="356"/>
      <c r="F116" s="356"/>
      <c r="G116" s="356"/>
      <c r="H116" s="254"/>
      <c r="I116" s="254"/>
      <c r="J116" s="253"/>
    </row>
    <row r="117" spans="1:10" ht="12.75">
      <c r="A117" s="254"/>
      <c r="B117" s="254"/>
      <c r="C117" s="255"/>
      <c r="D117" s="255"/>
      <c r="E117" s="356"/>
      <c r="F117" s="356"/>
      <c r="G117" s="356"/>
      <c r="H117" s="254"/>
      <c r="I117" s="254"/>
      <c r="J117" s="253"/>
    </row>
    <row r="118" spans="1:10" ht="12.75">
      <c r="A118" s="254"/>
      <c r="B118" s="254"/>
      <c r="C118" s="255"/>
      <c r="D118" s="255"/>
      <c r="E118" s="356"/>
      <c r="F118" s="356"/>
      <c r="G118" s="356"/>
      <c r="H118" s="254"/>
      <c r="I118" s="254"/>
      <c r="J118" s="253"/>
    </row>
    <row r="119" spans="1:10" ht="12.75">
      <c r="A119" s="254"/>
      <c r="B119" s="254"/>
      <c r="C119" s="255"/>
      <c r="D119" s="255"/>
      <c r="E119" s="356"/>
      <c r="F119" s="356"/>
      <c r="G119" s="356"/>
      <c r="H119" s="254"/>
      <c r="I119" s="254"/>
      <c r="J119" s="253"/>
    </row>
    <row r="120" spans="1:10" ht="12.75">
      <c r="A120" s="254"/>
      <c r="B120" s="254"/>
      <c r="C120" s="255"/>
      <c r="D120" s="255"/>
      <c r="E120" s="356"/>
      <c r="F120" s="356"/>
      <c r="G120" s="356"/>
      <c r="H120" s="254"/>
      <c r="I120" s="254"/>
      <c r="J120" s="253"/>
    </row>
    <row r="121" spans="1:10" ht="12.75">
      <c r="A121" s="254"/>
      <c r="B121" s="254"/>
      <c r="C121" s="255"/>
      <c r="D121" s="255"/>
      <c r="E121" s="356"/>
      <c r="F121" s="356"/>
      <c r="G121" s="356"/>
      <c r="H121" s="254"/>
      <c r="I121" s="254"/>
      <c r="J121" s="253"/>
    </row>
    <row r="122" spans="1:10" ht="12.75">
      <c r="A122" s="254"/>
      <c r="B122" s="254"/>
      <c r="C122" s="255"/>
      <c r="D122" s="255"/>
      <c r="E122" s="356"/>
      <c r="F122" s="356"/>
      <c r="G122" s="356"/>
      <c r="H122" s="254"/>
      <c r="I122" s="254"/>
      <c r="J122" s="253"/>
    </row>
    <row r="123" spans="1:10" ht="12.75">
      <c r="A123" s="254"/>
      <c r="B123" s="254"/>
      <c r="C123" s="255"/>
      <c r="D123" s="255"/>
      <c r="E123" s="356"/>
      <c r="F123" s="356"/>
      <c r="G123" s="356"/>
      <c r="H123" s="254"/>
      <c r="I123" s="254"/>
      <c r="J123" s="253"/>
    </row>
    <row r="124" spans="1:10" ht="12.75">
      <c r="A124" s="254"/>
      <c r="B124" s="254"/>
      <c r="C124" s="255"/>
      <c r="D124" s="255"/>
      <c r="E124" s="356"/>
      <c r="F124" s="356"/>
      <c r="G124" s="356"/>
      <c r="H124" s="254"/>
      <c r="I124" s="254"/>
      <c r="J124" s="253"/>
    </row>
    <row r="125" spans="1:10" ht="12.75">
      <c r="A125" s="254"/>
      <c r="B125" s="254"/>
      <c r="C125" s="255"/>
      <c r="D125" s="255"/>
      <c r="E125" s="356"/>
      <c r="F125" s="356"/>
      <c r="G125" s="356"/>
      <c r="H125" s="254"/>
      <c r="I125" s="254"/>
      <c r="J125" s="253"/>
    </row>
    <row r="126" spans="1:10" ht="12.75">
      <c r="A126" s="254"/>
      <c r="B126" s="254"/>
      <c r="C126" s="255"/>
      <c r="D126" s="255"/>
      <c r="E126" s="356"/>
      <c r="F126" s="356"/>
      <c r="G126" s="356"/>
      <c r="H126" s="254"/>
      <c r="I126" s="254"/>
      <c r="J126" s="253"/>
    </row>
    <row r="127" spans="1:10" ht="12.75">
      <c r="A127" s="254"/>
      <c r="B127" s="254"/>
      <c r="C127" s="255"/>
      <c r="D127" s="255"/>
      <c r="E127" s="356"/>
      <c r="F127" s="356"/>
      <c r="G127" s="356"/>
      <c r="H127" s="254"/>
      <c r="I127" s="254"/>
      <c r="J127" s="253"/>
    </row>
    <row r="128" spans="1:10" ht="12.75">
      <c r="A128" s="254"/>
      <c r="B128" s="254"/>
      <c r="C128" s="255"/>
      <c r="D128" s="255"/>
      <c r="E128" s="356"/>
      <c r="F128" s="356"/>
      <c r="G128" s="356"/>
      <c r="H128" s="254"/>
      <c r="I128" s="254"/>
      <c r="J128" s="253"/>
    </row>
    <row r="129" spans="1:10" ht="12.75">
      <c r="A129" s="254"/>
      <c r="B129" s="254"/>
      <c r="C129" s="255"/>
      <c r="D129" s="255"/>
      <c r="E129" s="356"/>
      <c r="F129" s="356"/>
      <c r="G129" s="356"/>
      <c r="H129" s="254"/>
      <c r="I129" s="254"/>
      <c r="J129" s="253"/>
    </row>
    <row r="130" spans="1:10" ht="12.75">
      <c r="A130" s="254"/>
      <c r="B130" s="254"/>
      <c r="C130" s="255"/>
      <c r="D130" s="255"/>
      <c r="E130" s="356"/>
      <c r="F130" s="356"/>
      <c r="G130" s="356"/>
      <c r="H130" s="254"/>
      <c r="I130" s="254"/>
      <c r="J130" s="253"/>
    </row>
    <row r="131" spans="1:10" ht="12.75">
      <c r="A131" s="254"/>
      <c r="B131" s="254"/>
      <c r="C131" s="255"/>
      <c r="D131" s="255"/>
      <c r="E131" s="356"/>
      <c r="F131" s="356"/>
      <c r="G131" s="356"/>
      <c r="H131" s="254"/>
      <c r="I131" s="254"/>
      <c r="J131" s="253"/>
    </row>
    <row r="132" spans="1:10" ht="12.75">
      <c r="A132" s="254"/>
      <c r="B132" s="254"/>
      <c r="C132" s="255"/>
      <c r="D132" s="255"/>
      <c r="E132" s="356"/>
      <c r="F132" s="356"/>
      <c r="G132" s="356"/>
      <c r="H132" s="254"/>
      <c r="I132" s="254"/>
      <c r="J132" s="253"/>
    </row>
    <row r="133" spans="1:10" ht="12.75">
      <c r="A133" s="254"/>
      <c r="B133" s="254"/>
      <c r="C133" s="255"/>
      <c r="D133" s="255"/>
      <c r="E133" s="356"/>
      <c r="F133" s="356"/>
      <c r="G133" s="356"/>
      <c r="H133" s="254"/>
      <c r="I133" s="254"/>
      <c r="J133" s="253"/>
    </row>
    <row r="134" spans="1:10" ht="12.75">
      <c r="A134" s="254"/>
      <c r="B134" s="254"/>
      <c r="C134" s="255"/>
      <c r="D134" s="255"/>
      <c r="E134" s="356"/>
      <c r="F134" s="356"/>
      <c r="G134" s="356"/>
      <c r="H134" s="254"/>
      <c r="I134" s="254"/>
      <c r="J134" s="253"/>
    </row>
    <row r="135" spans="1:10" ht="12.75">
      <c r="A135" s="254"/>
      <c r="B135" s="254"/>
      <c r="C135" s="255"/>
      <c r="D135" s="255"/>
      <c r="E135" s="356"/>
      <c r="F135" s="356"/>
      <c r="G135" s="356"/>
      <c r="H135" s="254"/>
      <c r="I135" s="254"/>
      <c r="J135" s="253"/>
    </row>
    <row r="136" spans="1:10" ht="12.75">
      <c r="A136" s="254"/>
      <c r="B136" s="254"/>
      <c r="C136" s="255"/>
      <c r="D136" s="255"/>
      <c r="E136" s="356"/>
      <c r="F136" s="356"/>
      <c r="G136" s="356"/>
      <c r="H136" s="254"/>
      <c r="I136" s="254"/>
      <c r="J136" s="253"/>
    </row>
    <row r="137" spans="1:10" ht="12.75">
      <c r="A137" s="254"/>
      <c r="B137" s="254"/>
      <c r="C137" s="255"/>
      <c r="D137" s="255"/>
      <c r="E137" s="356"/>
      <c r="F137" s="356"/>
      <c r="G137" s="356"/>
      <c r="H137" s="254"/>
      <c r="I137" s="254"/>
      <c r="J137" s="253"/>
    </row>
    <row r="138" spans="1:10" ht="12.75">
      <c r="A138" s="254"/>
      <c r="B138" s="254"/>
      <c r="C138" s="255"/>
      <c r="D138" s="255"/>
      <c r="E138" s="356"/>
      <c r="F138" s="356"/>
      <c r="G138" s="356"/>
      <c r="H138" s="254"/>
      <c r="I138" s="254"/>
      <c r="J138" s="253"/>
    </row>
    <row r="139" spans="1:10" ht="12.75">
      <c r="A139" s="254"/>
      <c r="B139" s="254"/>
      <c r="C139" s="255"/>
      <c r="D139" s="255"/>
      <c r="E139" s="356"/>
      <c r="F139" s="356"/>
      <c r="G139" s="356"/>
      <c r="H139" s="254"/>
      <c r="I139" s="254"/>
      <c r="J139" s="253"/>
    </row>
    <row r="140" spans="1:10" ht="12.75">
      <c r="A140" s="254"/>
      <c r="B140" s="254"/>
      <c r="C140" s="255"/>
      <c r="D140" s="255"/>
      <c r="E140" s="356"/>
      <c r="F140" s="356"/>
      <c r="G140" s="356"/>
      <c r="H140" s="254"/>
      <c r="I140" s="254"/>
      <c r="J140" s="253"/>
    </row>
    <row r="141" spans="1:10" ht="12.75">
      <c r="A141" s="254"/>
      <c r="B141" s="254"/>
      <c r="C141" s="255"/>
      <c r="D141" s="255"/>
      <c r="E141" s="356"/>
      <c r="F141" s="356"/>
      <c r="G141" s="356"/>
      <c r="H141" s="254"/>
      <c r="I141" s="254"/>
      <c r="J141" s="253"/>
    </row>
    <row r="142" spans="1:10" ht="12.75">
      <c r="A142" s="254"/>
      <c r="B142" s="254"/>
      <c r="C142" s="255"/>
      <c r="D142" s="255"/>
      <c r="E142" s="356"/>
      <c r="F142" s="356"/>
      <c r="G142" s="356"/>
      <c r="H142" s="254"/>
      <c r="I142" s="254"/>
      <c r="J142" s="253"/>
    </row>
    <row r="143" spans="1:10" ht="12.75">
      <c r="A143" s="254"/>
      <c r="B143" s="254"/>
      <c r="C143" s="255"/>
      <c r="D143" s="255"/>
      <c r="E143" s="356"/>
      <c r="F143" s="356"/>
      <c r="G143" s="356"/>
      <c r="H143" s="254"/>
      <c r="I143" s="254"/>
      <c r="J143" s="253"/>
    </row>
    <row r="144" spans="1:10" ht="12.75">
      <c r="A144" s="254"/>
      <c r="B144" s="254"/>
      <c r="C144" s="255"/>
      <c r="D144" s="255"/>
      <c r="E144" s="356"/>
      <c r="F144" s="356"/>
      <c r="G144" s="356"/>
      <c r="H144" s="254"/>
      <c r="I144" s="254"/>
      <c r="J144" s="253"/>
    </row>
    <row r="145" spans="1:10" ht="12.75">
      <c r="A145" s="254"/>
      <c r="B145" s="254"/>
      <c r="C145" s="255"/>
      <c r="D145" s="255"/>
      <c r="E145" s="356"/>
      <c r="F145" s="356"/>
      <c r="G145" s="356"/>
      <c r="H145" s="254"/>
      <c r="I145" s="254"/>
      <c r="J145" s="253"/>
    </row>
    <row r="146" spans="1:10" ht="12.75">
      <c r="A146" s="254"/>
      <c r="B146" s="254"/>
      <c r="C146" s="255"/>
      <c r="D146" s="255"/>
      <c r="E146" s="356"/>
      <c r="F146" s="356"/>
      <c r="G146" s="356"/>
      <c r="H146" s="254"/>
      <c r="I146" s="254"/>
      <c r="J146" s="253"/>
    </row>
    <row r="147" spans="1:10" ht="12.75">
      <c r="A147" s="254"/>
      <c r="B147" s="254"/>
      <c r="C147" s="255"/>
      <c r="D147" s="255"/>
      <c r="E147" s="356"/>
      <c r="F147" s="356"/>
      <c r="G147" s="356"/>
      <c r="H147" s="254"/>
      <c r="I147" s="254"/>
      <c r="J147" s="253"/>
    </row>
    <row r="148" spans="1:10" ht="12.75">
      <c r="A148" s="254"/>
      <c r="B148" s="254"/>
      <c r="C148" s="255"/>
      <c r="D148" s="255"/>
      <c r="E148" s="356"/>
      <c r="F148" s="356"/>
      <c r="G148" s="356"/>
      <c r="H148" s="254"/>
      <c r="I148" s="254"/>
      <c r="J148" s="253"/>
    </row>
    <row r="149" spans="1:10" ht="12.75">
      <c r="A149" s="254"/>
      <c r="B149" s="254"/>
      <c r="C149" s="255"/>
      <c r="D149" s="255"/>
      <c r="E149" s="356"/>
      <c r="F149" s="356"/>
      <c r="G149" s="356"/>
      <c r="H149" s="254"/>
      <c r="I149" s="254"/>
      <c r="J149" s="253"/>
    </row>
    <row r="150" spans="1:10" ht="12.75">
      <c r="A150" s="254"/>
      <c r="B150" s="254"/>
      <c r="C150" s="255"/>
      <c r="D150" s="255"/>
      <c r="E150" s="356"/>
      <c r="F150" s="356"/>
      <c r="G150" s="356"/>
      <c r="H150" s="254"/>
      <c r="I150" s="254"/>
      <c r="J150" s="253"/>
    </row>
    <row r="151" spans="1:10" ht="12.75">
      <c r="A151" s="254"/>
      <c r="B151" s="254"/>
      <c r="C151" s="255"/>
      <c r="D151" s="255"/>
      <c r="E151" s="356"/>
      <c r="F151" s="356"/>
      <c r="G151" s="356"/>
      <c r="H151" s="254"/>
      <c r="I151" s="254"/>
      <c r="J151" s="253"/>
    </row>
    <row r="152" spans="1:10" ht="12.75">
      <c r="A152" s="254"/>
      <c r="B152" s="254"/>
      <c r="C152" s="255"/>
      <c r="D152" s="255"/>
      <c r="E152" s="356"/>
      <c r="F152" s="356"/>
      <c r="G152" s="356"/>
      <c r="H152" s="254"/>
      <c r="I152" s="254"/>
      <c r="J152" s="253"/>
    </row>
    <row r="153" spans="1:10" ht="12.75">
      <c r="A153" s="254"/>
      <c r="B153" s="254"/>
      <c r="C153" s="255"/>
      <c r="D153" s="255"/>
      <c r="E153" s="356"/>
      <c r="F153" s="356"/>
      <c r="G153" s="356"/>
      <c r="H153" s="254"/>
      <c r="I153" s="254"/>
      <c r="J153" s="253"/>
    </row>
    <row r="154" spans="1:10" ht="12.75">
      <c r="A154" s="254"/>
      <c r="B154" s="254"/>
      <c r="C154" s="255"/>
      <c r="D154" s="255"/>
      <c r="E154" s="356"/>
      <c r="F154" s="356"/>
      <c r="G154" s="356"/>
      <c r="H154" s="254"/>
      <c r="I154" s="254"/>
      <c r="J154" s="253"/>
    </row>
    <row r="155" spans="1:10" ht="12.75">
      <c r="A155" s="254"/>
      <c r="B155" s="254"/>
      <c r="C155" s="255"/>
      <c r="D155" s="255"/>
      <c r="E155" s="356"/>
      <c r="F155" s="356"/>
      <c r="G155" s="356"/>
      <c r="H155" s="254"/>
      <c r="I155" s="254"/>
      <c r="J155" s="253"/>
    </row>
    <row r="156" spans="1:10" ht="12.75">
      <c r="A156" s="254"/>
      <c r="B156" s="254"/>
      <c r="C156" s="255"/>
      <c r="D156" s="255"/>
      <c r="E156" s="356"/>
      <c r="F156" s="356"/>
      <c r="G156" s="356"/>
      <c r="H156" s="254"/>
      <c r="I156" s="254"/>
      <c r="J156" s="253"/>
    </row>
    <row r="157" spans="1:10" ht="12.75">
      <c r="A157" s="254"/>
      <c r="B157" s="254"/>
      <c r="C157" s="255"/>
      <c r="D157" s="255"/>
      <c r="E157" s="356"/>
      <c r="F157" s="356"/>
      <c r="G157" s="356"/>
      <c r="H157" s="254"/>
      <c r="I157" s="254"/>
      <c r="J157" s="253"/>
    </row>
    <row r="158" spans="1:10" ht="12.75">
      <c r="A158" s="254"/>
      <c r="B158" s="254"/>
      <c r="C158" s="255"/>
      <c r="D158" s="255"/>
      <c r="E158" s="356"/>
      <c r="F158" s="356"/>
      <c r="G158" s="356"/>
      <c r="H158" s="254"/>
      <c r="I158" s="254"/>
      <c r="J158" s="253"/>
    </row>
    <row r="159" spans="1:10" ht="12.75">
      <c r="A159" s="254"/>
      <c r="B159" s="254"/>
      <c r="C159" s="255"/>
      <c r="D159" s="255"/>
      <c r="E159" s="356"/>
      <c r="F159" s="356"/>
      <c r="G159" s="356"/>
      <c r="H159" s="254"/>
      <c r="I159" s="254"/>
      <c r="J159" s="253"/>
    </row>
    <row r="160" spans="1:10" ht="12.75">
      <c r="A160" s="254"/>
      <c r="B160" s="254"/>
      <c r="C160" s="255"/>
      <c r="D160" s="255"/>
      <c r="E160" s="356"/>
      <c r="F160" s="356"/>
      <c r="G160" s="356"/>
      <c r="H160" s="254"/>
      <c r="I160" s="254"/>
      <c r="J160" s="253"/>
    </row>
    <row r="161" spans="1:10" ht="12.75">
      <c r="A161" s="254"/>
      <c r="B161" s="254"/>
      <c r="C161" s="255"/>
      <c r="D161" s="255"/>
      <c r="E161" s="356"/>
      <c r="F161" s="356"/>
      <c r="G161" s="356"/>
      <c r="H161" s="254"/>
      <c r="I161" s="254"/>
      <c r="J161" s="253"/>
    </row>
    <row r="162" spans="1:10" ht="12.75">
      <c r="A162" s="254"/>
      <c r="B162" s="254"/>
      <c r="C162" s="255"/>
      <c r="D162" s="255"/>
      <c r="E162" s="356"/>
      <c r="F162" s="356"/>
      <c r="G162" s="356"/>
      <c r="H162" s="254"/>
      <c r="I162" s="254"/>
      <c r="J162" s="253"/>
    </row>
    <row r="163" spans="1:10" ht="12.75">
      <c r="A163" s="254"/>
      <c r="B163" s="254"/>
      <c r="C163" s="255"/>
      <c r="D163" s="255"/>
      <c r="E163" s="356"/>
      <c r="F163" s="356"/>
      <c r="G163" s="356"/>
      <c r="H163" s="254"/>
      <c r="I163" s="254"/>
      <c r="J163" s="253"/>
    </row>
    <row r="164" spans="1:10" ht="12.75">
      <c r="A164" s="254"/>
      <c r="B164" s="254"/>
      <c r="C164" s="255"/>
      <c r="D164" s="255"/>
      <c r="E164" s="356"/>
      <c r="F164" s="356"/>
      <c r="G164" s="356"/>
      <c r="H164" s="254"/>
      <c r="I164" s="254"/>
      <c r="J164" s="253"/>
    </row>
    <row r="165" spans="1:10" ht="12.75">
      <c r="A165" s="254"/>
      <c r="B165" s="254"/>
      <c r="C165" s="255"/>
      <c r="D165" s="255"/>
      <c r="E165" s="356"/>
      <c r="F165" s="356"/>
      <c r="G165" s="356"/>
      <c r="H165" s="254"/>
      <c r="I165" s="254"/>
      <c r="J165" s="253"/>
    </row>
    <row r="166" spans="1:10" ht="12.75">
      <c r="A166" s="254"/>
      <c r="B166" s="254"/>
      <c r="C166" s="255"/>
      <c r="D166" s="255"/>
      <c r="E166" s="356"/>
      <c r="F166" s="356"/>
      <c r="G166" s="356"/>
      <c r="H166" s="254"/>
      <c r="I166" s="254"/>
      <c r="J166" s="253"/>
    </row>
    <row r="167" spans="1:10" ht="12.75">
      <c r="A167" s="254"/>
      <c r="B167" s="254"/>
      <c r="C167" s="255"/>
      <c r="D167" s="255"/>
      <c r="E167" s="356"/>
      <c r="F167" s="356"/>
      <c r="G167" s="356"/>
      <c r="H167" s="254"/>
      <c r="I167" s="254"/>
      <c r="J167" s="253"/>
    </row>
    <row r="168" spans="1:10" ht="12.75">
      <c r="A168" s="254"/>
      <c r="B168" s="254"/>
      <c r="C168" s="255"/>
      <c r="D168" s="255"/>
      <c r="E168" s="356"/>
      <c r="F168" s="356"/>
      <c r="G168" s="356"/>
      <c r="H168" s="254"/>
      <c r="I168" s="254"/>
      <c r="J168" s="253"/>
    </row>
    <row r="169" spans="1:10" ht="12.75">
      <c r="A169" s="254"/>
      <c r="B169" s="254"/>
      <c r="C169" s="255"/>
      <c r="D169" s="255"/>
      <c r="E169" s="356"/>
      <c r="F169" s="356"/>
      <c r="G169" s="356"/>
      <c r="H169" s="254"/>
      <c r="I169" s="254"/>
      <c r="J169" s="253"/>
    </row>
    <row r="170" spans="1:10" ht="12.75">
      <c r="A170" s="254"/>
      <c r="B170" s="254"/>
      <c r="C170" s="255"/>
      <c r="D170" s="255"/>
      <c r="E170" s="356"/>
      <c r="F170" s="356"/>
      <c r="G170" s="356"/>
      <c r="H170" s="254"/>
      <c r="I170" s="254"/>
      <c r="J170" s="253"/>
    </row>
    <row r="171" spans="1:10" ht="12.75">
      <c r="A171" s="254"/>
      <c r="B171" s="254"/>
      <c r="C171" s="255"/>
      <c r="D171" s="255"/>
      <c r="E171" s="356"/>
      <c r="F171" s="356"/>
      <c r="G171" s="356"/>
      <c r="H171" s="254"/>
      <c r="I171" s="254"/>
      <c r="J171" s="253"/>
    </row>
    <row r="172" spans="1:10" ht="12.75">
      <c r="A172" s="254"/>
      <c r="B172" s="254"/>
      <c r="C172" s="255"/>
      <c r="D172" s="255"/>
      <c r="E172" s="356"/>
      <c r="F172" s="356"/>
      <c r="G172" s="356"/>
      <c r="H172" s="254"/>
      <c r="I172" s="254"/>
      <c r="J172" s="253"/>
    </row>
    <row r="173" spans="1:10" ht="12.75">
      <c r="A173" s="254"/>
      <c r="B173" s="254"/>
      <c r="C173" s="255"/>
      <c r="D173" s="255"/>
      <c r="E173" s="356"/>
      <c r="F173" s="356"/>
      <c r="G173" s="356"/>
      <c r="H173" s="254"/>
      <c r="I173" s="254"/>
      <c r="J173" s="253"/>
    </row>
    <row r="174" spans="1:10" ht="12.75">
      <c r="A174" s="254"/>
      <c r="B174" s="254"/>
      <c r="C174" s="255"/>
      <c r="D174" s="255"/>
      <c r="E174" s="356"/>
      <c r="F174" s="356"/>
      <c r="G174" s="356"/>
      <c r="H174" s="254"/>
      <c r="I174" s="254"/>
      <c r="J174" s="253"/>
    </row>
    <row r="175" spans="1:10" ht="12.75">
      <c r="A175" s="254"/>
      <c r="B175" s="254"/>
      <c r="C175" s="255"/>
      <c r="D175" s="255"/>
      <c r="E175" s="356"/>
      <c r="F175" s="356"/>
      <c r="G175" s="356"/>
      <c r="H175" s="254"/>
      <c r="I175" s="254"/>
      <c r="J175" s="253"/>
    </row>
    <row r="176" spans="1:10" ht="12.75">
      <c r="A176" s="254"/>
      <c r="B176" s="254"/>
      <c r="C176" s="255"/>
      <c r="D176" s="255"/>
      <c r="E176" s="356"/>
      <c r="F176" s="356"/>
      <c r="G176" s="356"/>
      <c r="H176" s="254"/>
      <c r="I176" s="254"/>
      <c r="J176" s="253"/>
    </row>
    <row r="177" spans="1:10" ht="12.75">
      <c r="A177" s="254"/>
      <c r="B177" s="254"/>
      <c r="C177" s="255"/>
      <c r="D177" s="255"/>
      <c r="E177" s="356"/>
      <c r="F177" s="356"/>
      <c r="G177" s="356"/>
      <c r="H177" s="254"/>
      <c r="I177" s="254"/>
      <c r="J177" s="253"/>
    </row>
    <row r="178" spans="1:10" ht="12.75">
      <c r="A178" s="254"/>
      <c r="B178" s="254"/>
      <c r="C178" s="255"/>
      <c r="D178" s="255"/>
      <c r="E178" s="356"/>
      <c r="F178" s="356"/>
      <c r="G178" s="356"/>
      <c r="H178" s="254"/>
      <c r="I178" s="254"/>
      <c r="J178" s="253"/>
    </row>
    <row r="179" spans="1:10" ht="12.75">
      <c r="A179" s="254"/>
      <c r="B179" s="254"/>
      <c r="C179" s="255"/>
      <c r="D179" s="255"/>
      <c r="E179" s="356"/>
      <c r="F179" s="356"/>
      <c r="G179" s="356"/>
      <c r="H179" s="254"/>
      <c r="I179" s="254"/>
      <c r="J179" s="253"/>
    </row>
    <row r="180" spans="1:10" ht="12.75">
      <c r="A180" s="254"/>
      <c r="B180" s="254"/>
      <c r="C180" s="255"/>
      <c r="D180" s="255"/>
      <c r="E180" s="356"/>
      <c r="F180" s="356"/>
      <c r="G180" s="356"/>
      <c r="H180" s="254"/>
      <c r="I180" s="254"/>
      <c r="J180" s="253"/>
    </row>
  </sheetData>
  <sheetProtection/>
  <mergeCells count="26">
    <mergeCell ref="D67:H67"/>
    <mergeCell ref="D68:H68"/>
    <mergeCell ref="A69:B70"/>
    <mergeCell ref="D69:I69"/>
    <mergeCell ref="A83:A85"/>
    <mergeCell ref="B83:B85"/>
    <mergeCell ref="D83:E83"/>
    <mergeCell ref="F83:H85"/>
    <mergeCell ref="D84:E84"/>
    <mergeCell ref="D85:E85"/>
    <mergeCell ref="K50:L50"/>
    <mergeCell ref="D51:E51"/>
    <mergeCell ref="K51:L51"/>
    <mergeCell ref="D52:E52"/>
    <mergeCell ref="K52:L52"/>
    <mergeCell ref="B50:C52"/>
    <mergeCell ref="A8:B8"/>
    <mergeCell ref="D7:I7"/>
    <mergeCell ref="D5:I5"/>
    <mergeCell ref="A50:A52"/>
    <mergeCell ref="F50:H52"/>
    <mergeCell ref="D50:E50"/>
    <mergeCell ref="D19:I19"/>
    <mergeCell ref="D21:I21"/>
    <mergeCell ref="D6:I6"/>
    <mergeCell ref="D20:I2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zoomScale="90" zoomScaleNormal="90" zoomScalePageLayoutView="0" workbookViewId="0" topLeftCell="A1">
      <selection activeCell="E36" sqref="E36"/>
    </sheetView>
  </sheetViews>
  <sheetFormatPr defaultColWidth="9.140625" defaultRowHeight="12.75"/>
  <cols>
    <col min="1" max="1" width="13.00390625" style="96" customWidth="1"/>
    <col min="2" max="2" width="19.421875" style="96" customWidth="1"/>
    <col min="3" max="3" width="14.140625" style="96" customWidth="1"/>
    <col min="4" max="4" width="15.421875" style="96" customWidth="1"/>
    <col min="5" max="5" width="17.421875" style="96" customWidth="1"/>
    <col min="6" max="6" width="17.57421875" style="96" customWidth="1"/>
    <col min="7" max="7" width="19.7109375" style="96" customWidth="1"/>
    <col min="8" max="8" width="21.8515625" style="96" customWidth="1"/>
    <col min="9" max="9" width="24.8515625" style="96" customWidth="1"/>
    <col min="10" max="10" width="29.00390625" style="96" customWidth="1"/>
    <col min="11" max="11" width="25.140625" style="96" customWidth="1"/>
    <col min="12" max="12" width="14.421875" style="96" customWidth="1"/>
    <col min="13" max="16384" width="9.140625" style="96" customWidth="1"/>
  </cols>
  <sheetData>
    <row r="2" spans="1:9" s="107" customFormat="1" ht="15.75">
      <c r="A2" s="106" t="s">
        <v>101</v>
      </c>
      <c r="C2" s="108"/>
      <c r="G2" s="109"/>
      <c r="H2" s="109"/>
      <c r="I2" s="109"/>
    </row>
    <row r="3" spans="1:9" s="101" customFormat="1" ht="12.75">
      <c r="A3" s="100"/>
      <c r="G3" s="102"/>
      <c r="H3" s="102"/>
      <c r="I3" s="102"/>
    </row>
    <row r="4" spans="1:9" s="104" customFormat="1" ht="12.75">
      <c r="A4" s="103" t="s">
        <v>76</v>
      </c>
      <c r="C4" s="103"/>
      <c r="G4" s="105"/>
      <c r="H4" s="105"/>
      <c r="I4" s="105"/>
    </row>
    <row r="5" spans="1:9" ht="13.5" thickBot="1">
      <c r="A5" s="103" t="s">
        <v>254</v>
      </c>
      <c r="B5" s="351"/>
      <c r="C5" s="95"/>
      <c r="E5" s="95"/>
      <c r="F5" s="95"/>
      <c r="G5" s="97"/>
      <c r="H5" s="97"/>
      <c r="I5" s="97"/>
    </row>
    <row r="6" spans="1:11" ht="12.75" customHeight="1">
      <c r="A6" s="531" t="s">
        <v>38</v>
      </c>
      <c r="B6" s="530" t="s">
        <v>52</v>
      </c>
      <c r="C6" s="120" t="s">
        <v>53</v>
      </c>
      <c r="D6" s="120" t="s">
        <v>54</v>
      </c>
      <c r="E6" s="120" t="s">
        <v>74</v>
      </c>
      <c r="F6" s="120" t="s">
        <v>39</v>
      </c>
      <c r="G6" s="530" t="s">
        <v>56</v>
      </c>
      <c r="H6" s="530" t="s">
        <v>57</v>
      </c>
      <c r="I6" s="530" t="s">
        <v>75</v>
      </c>
      <c r="J6" s="530" t="s">
        <v>58</v>
      </c>
      <c r="K6" s="525" t="s">
        <v>32</v>
      </c>
    </row>
    <row r="7" spans="1:11" ht="12.75" customHeight="1">
      <c r="A7" s="532"/>
      <c r="B7" s="528"/>
      <c r="C7" s="94" t="s">
        <v>33</v>
      </c>
      <c r="D7" s="94" t="s">
        <v>59</v>
      </c>
      <c r="E7" s="94" t="s">
        <v>59</v>
      </c>
      <c r="F7" s="528" t="s">
        <v>35</v>
      </c>
      <c r="G7" s="528"/>
      <c r="H7" s="528"/>
      <c r="I7" s="528"/>
      <c r="J7" s="528"/>
      <c r="K7" s="526"/>
    </row>
    <row r="8" spans="1:11" ht="18.75" customHeight="1" thickBot="1">
      <c r="A8" s="533"/>
      <c r="B8" s="529"/>
      <c r="C8" s="121" t="s">
        <v>34</v>
      </c>
      <c r="D8" s="121" t="s">
        <v>34</v>
      </c>
      <c r="E8" s="121" t="s">
        <v>34</v>
      </c>
      <c r="F8" s="529"/>
      <c r="G8" s="529"/>
      <c r="H8" s="529"/>
      <c r="I8" s="529"/>
      <c r="J8" s="529"/>
      <c r="K8" s="527"/>
    </row>
    <row r="9" spans="1:11" ht="12.75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9"/>
    </row>
    <row r="10" spans="1:11" ht="12.75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3"/>
    </row>
    <row r="11" spans="1:11" ht="13.5" thickBot="1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6"/>
    </row>
    <row r="12" spans="1:9" ht="12.75">
      <c r="A12" s="97"/>
      <c r="B12" s="97"/>
      <c r="C12" s="97"/>
      <c r="D12" s="97"/>
      <c r="E12" s="97"/>
      <c r="F12" s="97"/>
      <c r="G12" s="97"/>
      <c r="H12" s="97"/>
      <c r="I12" s="97"/>
    </row>
    <row r="13" spans="5:9" ht="12.75">
      <c r="E13" s="97"/>
      <c r="F13" s="97"/>
      <c r="G13" s="97"/>
      <c r="H13" s="97"/>
      <c r="I13" s="97"/>
    </row>
    <row r="14" spans="7:9" ht="12.75" customHeight="1">
      <c r="G14" s="97"/>
      <c r="H14" s="97"/>
      <c r="I14" s="97"/>
    </row>
    <row r="15" spans="1:9" s="104" customFormat="1" ht="12.75">
      <c r="A15" s="103" t="s">
        <v>77</v>
      </c>
      <c r="G15" s="105"/>
      <c r="H15" s="105"/>
      <c r="I15" s="105"/>
    </row>
    <row r="16" spans="3:9" ht="16.5" thickBot="1">
      <c r="C16" s="110"/>
      <c r="D16" s="98"/>
      <c r="E16" s="95"/>
      <c r="F16" s="95"/>
      <c r="G16" s="98"/>
      <c r="H16" s="99"/>
      <c r="I16" s="99"/>
    </row>
    <row r="17" spans="1:12" ht="18.75" customHeight="1">
      <c r="A17" s="531" t="s">
        <v>38</v>
      </c>
      <c r="B17" s="530" t="s">
        <v>52</v>
      </c>
      <c r="C17" s="120" t="s">
        <v>36</v>
      </c>
      <c r="D17" s="120" t="s">
        <v>53</v>
      </c>
      <c r="E17" s="120" t="s">
        <v>54</v>
      </c>
      <c r="F17" s="120" t="s">
        <v>55</v>
      </c>
      <c r="G17" s="120" t="s">
        <v>39</v>
      </c>
      <c r="H17" s="530" t="s">
        <v>56</v>
      </c>
      <c r="I17" s="530" t="s">
        <v>75</v>
      </c>
      <c r="J17" s="530" t="s">
        <v>57</v>
      </c>
      <c r="K17" s="530" t="s">
        <v>58</v>
      </c>
      <c r="L17" s="525" t="s">
        <v>32</v>
      </c>
    </row>
    <row r="18" spans="1:12" ht="12.75">
      <c r="A18" s="532"/>
      <c r="B18" s="528"/>
      <c r="C18" s="94" t="s">
        <v>37</v>
      </c>
      <c r="D18" s="94" t="s">
        <v>33</v>
      </c>
      <c r="E18" s="94" t="s">
        <v>59</v>
      </c>
      <c r="F18" s="94" t="s">
        <v>59</v>
      </c>
      <c r="G18" s="94" t="s">
        <v>35</v>
      </c>
      <c r="H18" s="528"/>
      <c r="I18" s="528"/>
      <c r="J18" s="528"/>
      <c r="K18" s="528"/>
      <c r="L18" s="526"/>
    </row>
    <row r="19" spans="1:12" ht="13.5" thickBot="1">
      <c r="A19" s="533"/>
      <c r="B19" s="529"/>
      <c r="C19" s="121"/>
      <c r="D19" s="121" t="s">
        <v>34</v>
      </c>
      <c r="E19" s="121" t="s">
        <v>34</v>
      </c>
      <c r="F19" s="121" t="s">
        <v>34</v>
      </c>
      <c r="G19" s="121"/>
      <c r="H19" s="529"/>
      <c r="I19" s="529"/>
      <c r="J19" s="529"/>
      <c r="K19" s="529"/>
      <c r="L19" s="527"/>
    </row>
    <row r="20" spans="1:12" ht="12.75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9"/>
    </row>
    <row r="21" spans="1:12" ht="12.75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3"/>
    </row>
    <row r="22" spans="1:12" ht="12.75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3"/>
    </row>
    <row r="23" spans="1:12" ht="13.5" thickBot="1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</row>
    <row r="27" spans="1:9" ht="12.75">
      <c r="A27" s="520" t="s">
        <v>24</v>
      </c>
      <c r="B27" s="522"/>
      <c r="C27" s="73" t="s">
        <v>9</v>
      </c>
      <c r="D27" s="449"/>
      <c r="E27" s="450"/>
      <c r="F27" s="534" t="s">
        <v>25</v>
      </c>
      <c r="G27" s="73" t="s">
        <v>9</v>
      </c>
      <c r="H27" s="449"/>
      <c r="I27" s="450"/>
    </row>
    <row r="28" spans="1:9" ht="12.75">
      <c r="A28" s="499"/>
      <c r="B28" s="454"/>
      <c r="C28" s="73" t="s">
        <v>26</v>
      </c>
      <c r="D28" s="449"/>
      <c r="E28" s="450"/>
      <c r="F28" s="458"/>
      <c r="G28" s="73" t="s">
        <v>26</v>
      </c>
      <c r="H28" s="449"/>
      <c r="I28" s="450"/>
    </row>
    <row r="29" spans="1:9" ht="12.75">
      <c r="A29" s="521"/>
      <c r="B29" s="524"/>
      <c r="C29" s="73" t="s">
        <v>27</v>
      </c>
      <c r="D29" s="449"/>
      <c r="E29" s="450"/>
      <c r="F29" s="535"/>
      <c r="G29" s="73" t="s">
        <v>27</v>
      </c>
      <c r="H29" s="449"/>
      <c r="I29" s="450"/>
    </row>
  </sheetData>
  <sheetProtection/>
  <mergeCells count="23">
    <mergeCell ref="A27:B29"/>
    <mergeCell ref="D27:E27"/>
    <mergeCell ref="F27:F29"/>
    <mergeCell ref="H27:I27"/>
    <mergeCell ref="D28:E28"/>
    <mergeCell ref="H28:I28"/>
    <mergeCell ref="D29:E29"/>
    <mergeCell ref="H29:I29"/>
    <mergeCell ref="A6:A8"/>
    <mergeCell ref="A17:A19"/>
    <mergeCell ref="B17:B19"/>
    <mergeCell ref="H17:H19"/>
    <mergeCell ref="I17:I19"/>
    <mergeCell ref="J17:J19"/>
    <mergeCell ref="L17:L19"/>
    <mergeCell ref="K6:K8"/>
    <mergeCell ref="F7:F8"/>
    <mergeCell ref="K17:K19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Klaus Veliu</cp:lastModifiedBy>
  <cp:lastPrinted>2017-09-19T21:33:34Z</cp:lastPrinted>
  <dcterms:created xsi:type="dcterms:W3CDTF">2006-01-12T07:01:41Z</dcterms:created>
  <dcterms:modified xsi:type="dcterms:W3CDTF">2017-10-10T09:55:40Z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